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Livraison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'Livraisons'!$A$5:$U$105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,0%"/>
    <numFmt numFmtId="166" formatCode="# ##0,00 [$€-fr-FR]"/>
    <numFmt numFmtId="167" formatCode="# ##0,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B6573"/>
      <sz val="9"/>
    </font>
    <font>
      <name val="Aptos"/>
      <b val="1"/>
      <color rgb="00FFFFFF"/>
      <sz val="10"/>
    </font>
    <font>
      <name val="Aptos"/>
      <color rgb="00253247"/>
      <sz val="10"/>
    </font>
    <font>
      <name val="Aptos"/>
      <b val="1"/>
      <color rgb="00253247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253247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Livraisons par statut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'Synthèse'!G20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'Synthèse'!$F$21:$F$25</f>
            </numRef>
          </cat>
          <val>
            <numRef>
              <f>'Synthèse'!$G$21:$G$25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41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5" customWidth="1" min="3" max="3"/>
    <col width="39" customWidth="1" min="4" max="4"/>
    <col width="3" customWidth="1" min="5" max="5"/>
    <col width="19" customWidth="1" min="6" max="6"/>
    <col width="13" customWidth="1" min="7" max="7"/>
    <col width="3" customWidth="1" min="8" max="8"/>
    <col width="12" customWidth="1" min="9" max="9"/>
    <col width="12" customWidth="1" min="10" max="10"/>
    <col width="12" customWidth="1" min="11" max="11"/>
  </cols>
  <sheetData>
    <row r="1" ht="28" customHeight="1">
      <c r="A1" s="1" t="inlineStr">
        <is>
          <t>Synthèse du planning des livraisons</t>
        </is>
      </c>
    </row>
    <row r="2" ht="22" customHeight="1">
      <c r="A2" s="2" t="inlineStr">
        <is>
          <t>Indicateurs calculés depuis la feuille Livraisons selon la période définie dans Paramètres.</t>
        </is>
      </c>
    </row>
    <row r="3">
      <c r="A3" s="3" t="inlineStr">
        <is>
          <t>Période analysée du</t>
        </is>
      </c>
      <c r="B3" s="26">
        <f>IF('Paramètres'!$B$4="","",'Paramètres'!$B$4)</f>
        <v/>
      </c>
      <c r="C3" s="3" t="inlineStr">
        <is>
          <t>au</t>
        </is>
      </c>
      <c r="D3" s="26">
        <f>IF('Paramètres'!$B$5="","",'Paramètres'!$B$5)</f>
        <v/>
      </c>
    </row>
    <row r="4"/>
    <row r="5">
      <c r="A5" s="5" t="inlineStr">
        <is>
          <t>Indicateur</t>
        </is>
      </c>
      <c r="B5" s="5" t="inlineStr">
        <is>
          <t>Valeur</t>
        </is>
      </c>
      <c r="C5" s="5" t="inlineStr">
        <is>
          <t>Unité</t>
        </is>
      </c>
      <c r="D5" s="5" t="inlineStr">
        <is>
          <t>Lecture opérationnelle</t>
        </is>
      </c>
    </row>
    <row r="6">
      <c r="A6" s="6" t="inlineStr">
        <is>
          <t>Livraisons prévues</t>
        </is>
      </c>
      <c r="B6" s="7">
        <f>IF(OR($B$3="",$D$3=""),"",COUNTIFS(Livraisons!$C$6:$C$105,"&gt;="&amp;$B$3,Livraisons!$C$6:$C$105,"&lt;="&amp;$D$3,Livraisons!$A$6:$A$105,"&lt;&gt;"))</f>
        <v/>
      </c>
      <c r="C6" s="8" t="inlineStr">
        <is>
          <t>livraison(s)</t>
        </is>
      </c>
      <c r="D6" s="6" t="inlineStr">
        <is>
          <t>Toutes les lignes identifiées et datées de la période</t>
        </is>
      </c>
    </row>
    <row r="7">
      <c r="A7" s="9" t="inlineStr">
        <is>
          <t>Livraisons réceptionnées</t>
        </is>
      </c>
      <c r="B7" s="10">
        <f>IF(OR($B$3="",$D$3=""),"",COUNTIFS(Livraisons!$C$6:$C$105,"&gt;="&amp;$B$3,Livraisons!$C$6:$C$105,"&lt;="&amp;$D$3,Livraisons!$M$6:$M$105,"Livrée"))</f>
        <v/>
      </c>
      <c r="C7" s="11" t="inlineStr">
        <is>
          <t>livraison(s)</t>
        </is>
      </c>
      <c r="D7" s="9" t="inlineStr">
        <is>
          <t>Statut « Livrée »</t>
        </is>
      </c>
    </row>
    <row r="8">
      <c r="A8" s="6" t="inlineStr">
        <is>
          <t>Taux de livraison</t>
        </is>
      </c>
      <c r="B8" s="27">
        <f>IFERROR($B$7/$B$6,"")</f>
        <v/>
      </c>
      <c r="C8" s="8" t="inlineStr">
        <is>
          <t>%</t>
        </is>
      </c>
      <c r="D8" s="6" t="inlineStr">
        <is>
          <t>Livraisons réceptionnées / livraisons prévues</t>
        </is>
      </c>
    </row>
    <row r="9">
      <c r="A9" s="9" t="inlineStr">
        <is>
          <t>Retards ouverts</t>
        </is>
      </c>
      <c r="B9" s="10">
        <f>IF(OR($B$3="",$D$3=""),"",COUNTIFS(Livraisons!$C$6:$C$105,"&gt;="&amp;$B$3,Livraisons!$C$6:$C$105,"&lt;="&amp;$D$3,Livraisons!$U$6:$U$105,"En retard"))</f>
        <v/>
      </c>
      <c r="C9" s="11" t="inlineStr">
        <is>
          <t>alerte(s)</t>
        </is>
      </c>
      <c r="D9" s="9">
        <f>IF($B9="","",IF($B9&gt;0,"À traiter","Aucun retard ouvert"))</f>
        <v/>
      </c>
    </row>
    <row r="10">
      <c r="A10" s="6" t="inlineStr">
        <is>
          <t>Conflits créneau / zone</t>
        </is>
      </c>
      <c r="B10" s="7">
        <f>IF(OR($B$3="",$D$3=""),"",COUNTIFS(Livraisons!$C$6:$C$105,"&gt;="&amp;$B$3,Livraisons!$C$6:$C$105,"&lt;="&amp;$D$3,Livraisons!$U$6:$U$105,"Conflit créneau / zone"))</f>
        <v/>
      </c>
      <c r="C10" s="8" t="inlineStr">
        <is>
          <t>alerte(s)</t>
        </is>
      </c>
      <c r="D10" s="6">
        <f>IF($B10="","",IF($B10&gt;0,"Arbitrage requis","Aucun conflit détecté"))</f>
        <v/>
      </c>
    </row>
    <row r="11">
      <c r="A11" s="9" t="inlineStr">
        <is>
          <t>Capacités journalières dépassées</t>
        </is>
      </c>
      <c r="B11" s="10">
        <f>IF(OR($B$3="",$D$3=""),"",COUNTIFS(Livraisons!$C$6:$C$105,"&gt;="&amp;$B$3,Livraisons!$C$6:$C$105,"&lt;="&amp;$D$3,Livraisons!$U$6:$U$105,"Capacité journalière dépassée"))</f>
        <v/>
      </c>
      <c r="C11" s="11" t="inlineStr">
        <is>
          <t>alerte(s)</t>
        </is>
      </c>
      <c r="D11" s="9">
        <f>IF($B11="","",IF($B11&gt;0,"Répartir les livraisons","Capacité respectée selon l’hypothèse"))</f>
        <v/>
      </c>
    </row>
    <row r="12">
      <c r="A12" s="6" t="inlineStr">
        <is>
          <t>Réceptions à dater</t>
        </is>
      </c>
      <c r="B12" s="7">
        <f>IF(OR($B$3="",$D$3=""),"",COUNTIFS(Livraisons!$C$6:$C$105,"&gt;="&amp;$B$3,Livraisons!$C$6:$C$105,"&lt;="&amp;$D$3,Livraisons!$U$6:$U$105,"Réception à dater"))</f>
        <v/>
      </c>
      <c r="C12" s="8" t="inlineStr">
        <is>
          <t>alerte(s)</t>
        </is>
      </c>
      <c r="D12" s="6">
        <f>IF($B12="","",IF($B12&gt;0,"Compléter la date de réception","Aucune date manquante"))</f>
        <v/>
      </c>
    </row>
    <row r="13">
      <c r="A13" s="9" t="inlineStr">
        <is>
          <t>Données à compléter</t>
        </is>
      </c>
      <c r="B13" s="10">
        <f>IF(OR($B$3="",$D$3=""),"",COUNTIFS(Livraisons!$C$6:$C$105,"&gt;="&amp;$B$3,Livraisons!$C$6:$C$105,"&lt;="&amp;$D$3,Livraisons!$U$6:$U$105,"Donnée à compléter"))</f>
        <v/>
      </c>
      <c r="C13" s="11" t="inlineStr">
        <is>
          <t>ligne(s)</t>
        </is>
      </c>
      <c r="D13" s="9">
        <f>IF($B13="","",IF($B13&gt;0,"Compléter les champs nécessaires","Saisies essentielles complètes"))</f>
        <v/>
      </c>
    </row>
    <row r="14">
      <c r="A14" s="6" t="inlineStr">
        <is>
          <t>Montant prévu HT</t>
        </is>
      </c>
      <c r="B14" s="28">
        <f>IF(OR($B$3="",$D$3=""),"",SUMIFS(Livraisons!$Q$6:$Q$105,Livraisons!$C$6:$C$105,"&gt;="&amp;$B$3,Livraisons!$C$6:$C$105,"&lt;="&amp;$D$3))</f>
        <v/>
      </c>
      <c r="C14" s="8" t="inlineStr">
        <is>
          <t>€</t>
        </is>
      </c>
      <c r="D14" s="6" t="inlineStr">
        <is>
          <t>Quantité prévue × prix unitaire HT</t>
        </is>
      </c>
    </row>
    <row r="15">
      <c r="A15" s="9" t="inlineStr">
        <is>
          <t>Montant reçu HT</t>
        </is>
      </c>
      <c r="B15" s="29">
        <f>IF(OR($B$3="",$D$3=""),"",SUMIFS(Livraisons!$R$6:$R$105,Livraisons!$C$6:$C$105,"&gt;="&amp;$B$3,Livraisons!$C$6:$C$105,"&lt;="&amp;$D$3))</f>
        <v/>
      </c>
      <c r="C15" s="11" t="inlineStr">
        <is>
          <t>€</t>
        </is>
      </c>
      <c r="D15" s="9" t="inlineStr">
        <is>
          <t>Quantité reçue × prix unitaire HT</t>
        </is>
      </c>
    </row>
    <row r="16">
      <c r="A16" s="6" t="inlineStr">
        <is>
          <t>Écart HT des livraisons reçues</t>
        </is>
      </c>
      <c r="B16" s="28">
        <f>IF(OR($B$3="",$D$3=""),"",SUMIFS(Livraisons!$R$6:$R$105,Livraisons!$C$6:$C$105,"&gt;="&amp;$B$3,Livraisons!$C$6:$C$105,"&lt;="&amp;$D$3,Livraisons!$M$6:$M$105,"Livrée")-SUMIFS(Livraisons!$Q$6:$Q$105,Livraisons!$C$6:$C$105,"&gt;="&amp;$B$3,Livraisons!$C$6:$C$105,"&lt;="&amp;$D$3,Livraisons!$M$6:$M$105,"Livrée"))</f>
        <v/>
      </c>
      <c r="C16" s="8" t="inlineStr">
        <is>
          <t>€</t>
        </is>
      </c>
      <c r="D16" s="6" t="inlineStr">
        <is>
          <t>Montant reçu moins montant prévu des lignes livrées</t>
        </is>
      </c>
    </row>
    <row r="17">
      <c r="A17" s="9" t="inlineStr">
        <is>
          <t>Retard moyen des réceptions</t>
        </is>
      </c>
      <c r="B17" s="30">
        <f>IFERROR(AVERAGEIFS(Livraisons!$T$6:$T$105,Livraisons!$C$6:$C$105,"&gt;="&amp;$B$3,Livraisons!$C$6:$C$105,"&lt;="&amp;$D$3,Livraisons!$M$6:$M$105,"Livrée",Livraisons!$N$6:$N$105,"&lt;&gt;"),"")</f>
        <v/>
      </c>
      <c r="C17" s="11" t="inlineStr">
        <is>
          <t>jour(s)</t>
        </is>
      </c>
      <c r="D17" s="9" t="inlineStr">
        <is>
          <t>Moyenne des retards des réceptions effectivement datées</t>
        </is>
      </c>
    </row>
    <row r="18"/>
    <row r="19"/>
    <row r="20">
      <c r="F20" s="5" t="inlineStr">
        <is>
          <t>Statut</t>
        </is>
      </c>
      <c r="G20" s="5" t="inlineStr">
        <is>
          <t>Nombre</t>
        </is>
      </c>
    </row>
    <row r="21">
      <c r="F21" s="16" t="inlineStr">
        <is>
          <t>Planifiée</t>
        </is>
      </c>
      <c r="G21" s="10">
        <f>IF(OR($B$3="",$D$3=""),"",COUNTIFS(Livraisons!$C$6:$C$105,"&gt;="&amp;$B$3,Livraisons!$C$6:$C$105,"&lt;="&amp;$D$3,Livraisons!$M$6:$M$105,$F21))</f>
        <v/>
      </c>
    </row>
    <row r="22">
      <c r="F22" s="17" t="inlineStr">
        <is>
          <t>Confirmée</t>
        </is>
      </c>
      <c r="G22" s="7">
        <f>IF(OR($B$3="",$D$3=""),"",COUNTIFS(Livraisons!$C$6:$C$105,"&gt;="&amp;$B$3,Livraisons!$C$6:$C$105,"&lt;="&amp;$D$3,Livraisons!$M$6:$M$105,$F22))</f>
        <v/>
      </c>
    </row>
    <row r="23">
      <c r="F23" s="16" t="inlineStr">
        <is>
          <t>En attente</t>
        </is>
      </c>
      <c r="G23" s="10">
        <f>IF(OR($B$3="",$D$3=""),"",COUNTIFS(Livraisons!$C$6:$C$105,"&gt;="&amp;$B$3,Livraisons!$C$6:$C$105,"&lt;="&amp;$D$3,Livraisons!$M$6:$M$105,$F23))</f>
        <v/>
      </c>
    </row>
    <row r="24">
      <c r="F24" s="17" t="inlineStr">
        <is>
          <t>Livrée</t>
        </is>
      </c>
      <c r="G24" s="7">
        <f>IF(OR($B$3="",$D$3=""),"",COUNTIFS(Livraisons!$C$6:$C$105,"&gt;="&amp;$B$3,Livraisons!$C$6:$C$105,"&lt;="&amp;$D$3,Livraisons!$M$6:$M$105,$F24))</f>
        <v/>
      </c>
    </row>
    <row r="25">
      <c r="F25" s="16" t="inlineStr">
        <is>
          <t>Annulée</t>
        </is>
      </c>
      <c r="G25" s="10">
        <f>IF(OR($B$3="",$D$3=""),"",COUNTIFS(Livraisons!$C$6:$C$105,"&gt;="&amp;$B$3,Livraisons!$C$6:$C$105,"&lt;="&amp;$D$3,Livraisons!$M$6:$M$105,$F25))</f>
        <v/>
      </c>
    </row>
  </sheetData>
  <mergeCells count="1">
    <mergeCell ref="A1:K1"/>
  </mergeCells>
  <conditionalFormatting sqref="A9:D13">
    <cfRule type="expression" priority="1" dxfId="0">
      <formula>AND(ISNUMBER($B9),$B9&gt;0)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4" customWidth="1" min="3" max="3"/>
    <col width="18" customWidth="1" min="4" max="4"/>
    <col width="25" customWidth="1" min="5" max="5"/>
    <col width="28" customWidth="1" min="6" max="6"/>
    <col width="15" customWidth="1" min="7" max="7"/>
    <col width="11" customWidth="1" min="8" max="8"/>
    <col width="19" customWidth="1" min="9" max="9"/>
    <col width="22" customWidth="1" min="10" max="10"/>
    <col width="24" customWidth="1" min="11" max="11"/>
    <col width="21" customWidth="1" min="12" max="12"/>
    <col width="15" customWidth="1" min="13" max="13"/>
    <col width="17" customWidth="1" min="14" max="14"/>
    <col width="15" customWidth="1" min="15" max="15"/>
    <col width="17" customWidth="1" min="16" max="16"/>
    <col width="18" customWidth="1" min="17" max="17"/>
    <col width="18" customWidth="1" min="18" max="18"/>
    <col width="15" customWidth="1" min="19" max="19"/>
    <col width="14" customWidth="1" min="20" max="20"/>
    <col width="32" customWidth="1" min="21" max="21"/>
  </cols>
  <sheetData>
    <row r="1" ht="28" customHeight="1">
      <c r="A1" s="1" t="inlineStr">
        <is>
          <t>Planning des livraisons chantier</t>
        </is>
      </c>
    </row>
    <row r="2" ht="22" customHeight="1">
      <c r="A2" s="2" t="inlineStr">
        <is>
          <t>Saisir les créneaux, véhicules, zones et moyens prévus. Les colonnes Q à U sont calculées.</t>
        </is>
      </c>
    </row>
    <row r="3">
      <c r="A3" s="2" t="inlineStr">
        <is>
          <t>Plage préparée : 100 lignes, de la ligne 6 à la ligne 105. Les cellules jaunes sont modifiables.</t>
        </is>
      </c>
    </row>
    <row r="4"/>
    <row r="5" ht="38" customHeight="1">
      <c r="A5" s="5" t="inlineStr">
        <is>
          <t>Identifiant</t>
        </is>
      </c>
      <c r="B5" s="5" t="inlineStr">
        <is>
          <t>Chantier</t>
        </is>
      </c>
      <c r="C5" s="5" t="inlineStr">
        <is>
          <t>Date prévue</t>
        </is>
      </c>
      <c r="D5" s="5" t="inlineStr">
        <is>
          <t>Créneau prévu</t>
        </is>
      </c>
      <c r="E5" s="5" t="inlineStr">
        <is>
          <t>Fournisseur fictif</t>
        </is>
      </c>
      <c r="F5" s="5" t="inlineStr">
        <is>
          <t>Livraison ou matériau</t>
        </is>
      </c>
      <c r="G5" s="5" t="inlineStr">
        <is>
          <t>Quantité prévue</t>
        </is>
      </c>
      <c r="H5" s="5" t="inlineStr">
        <is>
          <t>Unité</t>
        </is>
      </c>
      <c r="I5" s="5" t="inlineStr">
        <is>
          <t>Véhicule</t>
        </is>
      </c>
      <c r="J5" s="5" t="inlineStr">
        <is>
          <t>Zone de déchargement</t>
        </is>
      </c>
      <c r="K5" s="5" t="inlineStr">
        <is>
          <t>Moyen nécessaire</t>
        </is>
      </c>
      <c r="L5" s="5" t="inlineStr">
        <is>
          <t>Responsable</t>
        </is>
      </c>
      <c r="M5" s="5" t="inlineStr">
        <is>
          <t>Statut</t>
        </is>
      </c>
      <c r="N5" s="5" t="inlineStr">
        <is>
          <t>Date de réception</t>
        </is>
      </c>
      <c r="O5" s="5" t="inlineStr">
        <is>
          <t>Quantité reçue</t>
        </is>
      </c>
      <c r="P5" s="5" t="inlineStr">
        <is>
          <t>Prix unitaire HT</t>
        </is>
      </c>
      <c r="Q5" s="5" t="inlineStr">
        <is>
          <t>Montant prévu HT</t>
        </is>
      </c>
      <c r="R5" s="5" t="inlineStr">
        <is>
          <t>Montant reçu HT</t>
        </is>
      </c>
      <c r="S5" s="5" t="inlineStr">
        <is>
          <t>Écart quantité</t>
        </is>
      </c>
      <c r="T5" s="5" t="inlineStr">
        <is>
          <t>Retard (jours)</t>
        </is>
      </c>
      <c r="U5" s="5" t="inlineStr">
        <is>
          <t>Alerte planning</t>
        </is>
      </c>
    </row>
    <row r="6">
      <c r="A6" s="18" t="inlineStr">
        <is>
          <t>LIV-001</t>
        </is>
      </c>
      <c r="B6" s="18" t="inlineStr">
        <is>
          <t>Chantier fictif Aurore</t>
        </is>
      </c>
      <c r="C6" s="31" t="n">
        <v>46267</v>
      </c>
      <c r="D6" s="20" t="inlineStr">
        <is>
          <t>08:00 - 10:00</t>
        </is>
      </c>
      <c r="E6" s="18" t="inlineStr">
        <is>
          <t>Bétons Chimère SAS</t>
        </is>
      </c>
      <c r="F6" s="18" t="inlineStr">
        <is>
          <t>Béton décoratif d'essai</t>
        </is>
      </c>
      <c r="G6" s="32" t="n">
        <v>12</v>
      </c>
      <c r="H6" s="20" t="inlineStr">
        <is>
          <t>m³</t>
        </is>
      </c>
      <c r="I6" s="20" t="inlineStr">
        <is>
          <t>Toupie béton</t>
        </is>
      </c>
      <c r="J6" s="20" t="inlineStr">
        <is>
          <t>Zone A</t>
        </is>
      </c>
      <c r="K6" s="20" t="inlineStr">
        <is>
          <t>Pompe à béton</t>
        </is>
      </c>
      <c r="L6" s="20" t="inlineStr">
        <is>
          <t>Camille Exemple</t>
        </is>
      </c>
      <c r="M6" s="20" t="inlineStr">
        <is>
          <t>Livrée</t>
        </is>
      </c>
      <c r="N6" s="31" t="n">
        <v>46267</v>
      </c>
      <c r="O6" s="32" t="n">
        <v>12</v>
      </c>
      <c r="P6" s="33" t="n">
        <v>145</v>
      </c>
      <c r="Q6" s="28">
        <f>IF(OR($A6="",$G6="",$P6=""),"",$G6*$P6)</f>
        <v/>
      </c>
      <c r="R6" s="28">
        <f>IF(OR($A6="",$O6="",$P6=""),"",$O6*$P6)</f>
        <v/>
      </c>
      <c r="S6" s="34">
        <f>IF(OR($A6="",$G6="",$O6=""),"",$O6-$G6)</f>
        <v/>
      </c>
      <c r="T6" s="7">
        <f>IF(OR($A6="",$C6=""),"",IF($M6="Annulée","",IF($M6="Livrée",IF($N6="","",MAX(0,$N6-$C6)),IF(TODAY()&gt;$C6,TODAY()-$C6,0))))</f>
        <v/>
      </c>
      <c r="U6" s="6">
        <f>IF($A6="","",IF(OR($B6="",$C6="",$D6="",$J6="",$M6=""),"Donnée à compléter",IF($M6="Annulée","Annulée",IF(AND($M6="Livrée",$N6=""),"Réception à dater",IF(AND($M6&lt;&gt;"Livrée",$C6&lt;TODAY()),"En retard",IF(COUNTIFS($B$6:$B$105,$B6,$C$6:$C$105,$C6,$D$6:$D$105,$D6,$J$6:$J$105,$J6,$M$6:$M$105,"&lt;&gt;Annulée")&gt;1,"Conflit créneau / zone",IF(AND('Paramètres'!$B$10&lt;&gt;"",COUNTIFS($B$6:$B$105,$B6,$C$6:$C$105,$C6,$M$6:$M$105,"&lt;&gt;Annulée")&gt;'Paramètres'!$B$10),"Capacité journalière dépassée","OK")))))))</f>
        <v/>
      </c>
    </row>
    <row r="7">
      <c r="A7" s="18" t="inlineStr">
        <is>
          <t>LIV-002</t>
        </is>
      </c>
      <c r="B7" s="18" t="inlineStr">
        <is>
          <t>Chantier-école imaginaire Atlas</t>
        </is>
      </c>
      <c r="C7" s="31" t="n">
        <v>46266</v>
      </c>
      <c r="D7" s="20" t="inlineStr">
        <is>
          <t>10:00 - 12:00</t>
        </is>
      </c>
      <c r="E7" s="18" t="inlineStr">
        <is>
          <t>Granulats Utopie SAS</t>
        </is>
      </c>
      <c r="F7" s="18" t="inlineStr">
        <is>
          <t>Grave fictive</t>
        </is>
      </c>
      <c r="G7" s="32" t="n">
        <v>18</v>
      </c>
      <c r="H7" s="20" t="inlineStr">
        <is>
          <t>t</t>
        </is>
      </c>
      <c r="I7" s="20" t="inlineStr">
        <is>
          <t>Semi-remorque</t>
        </is>
      </c>
      <c r="J7" s="20" t="inlineStr">
        <is>
          <t>Zone B</t>
        </is>
      </c>
      <c r="K7" s="20" t="inlineStr">
        <is>
          <t>Chariot télescopique</t>
        </is>
      </c>
      <c r="L7" s="20" t="inlineStr">
        <is>
          <t>Nora Démo</t>
        </is>
      </c>
      <c r="M7" s="20" t="inlineStr">
        <is>
          <t>Livrée</t>
        </is>
      </c>
      <c r="N7" s="31" t="n">
        <v>46269</v>
      </c>
      <c r="O7" s="32" t="n">
        <v>17.5</v>
      </c>
      <c r="P7" s="33" t="n">
        <v>42.5</v>
      </c>
      <c r="Q7" s="29">
        <f>IF(OR($A7="",$G7="",$P7=""),"",$G7*$P7)</f>
        <v/>
      </c>
      <c r="R7" s="29">
        <f>IF(OR($A7="",$O7="",$P7=""),"",$O7*$P7)</f>
        <v/>
      </c>
      <c r="S7" s="30">
        <f>IF(OR($A7="",$G7="",$O7=""),"",$O7-$G7)</f>
        <v/>
      </c>
      <c r="T7" s="10">
        <f>IF(OR($A7="",$C7=""),"",IF($M7="Annulée","",IF($M7="Livrée",IF($N7="","",MAX(0,$N7-$C7)),IF(TODAY()&gt;$C7,TODAY()-$C7,0))))</f>
        <v/>
      </c>
      <c r="U7" s="9">
        <f>IF($A7="","",IF(OR($B7="",$C7="",$D7="",$J7="",$M7=""),"Donnée à compléter",IF($M7="Annulée","Annulée",IF(AND($M7="Livrée",$N7=""),"Réception à dater",IF(AND($M7&lt;&gt;"Livrée",$C7&lt;TODAY()),"En retard",IF(COUNTIFS($B$6:$B$105,$B7,$C$6:$C$105,$C7,$D$6:$D$105,$D7,$J$6:$J$105,$J7,$M$6:$M$105,"&lt;&gt;Annulée")&gt;1,"Conflit créneau / zone",IF(AND('Paramètres'!$B$10&lt;&gt;"",COUNTIFS($B$6:$B$105,$B7,$C$6:$C$105,$C7,$M$6:$M$105,"&lt;&gt;Annulée")&gt;'Paramètres'!$B$10),"Capacité journalière dépassée","OK")))))))</f>
        <v/>
      </c>
    </row>
    <row r="8">
      <c r="A8" s="18" t="inlineStr">
        <is>
          <t>LIV-003</t>
        </is>
      </c>
      <c r="B8" s="18" t="inlineStr">
        <is>
          <t>Chantier fictif Aurore</t>
        </is>
      </c>
      <c r="C8" s="31" t="n">
        <v>46274</v>
      </c>
      <c r="D8" s="20" t="inlineStr">
        <is>
          <t>08:00 - 10:00</t>
        </is>
      </c>
      <c r="E8" s="18" t="inlineStr">
        <is>
          <t>Bois Mirage SARL</t>
        </is>
      </c>
      <c r="F8" s="18" t="inlineStr">
        <is>
          <t>Panneaux prototype</t>
        </is>
      </c>
      <c r="G8" s="32" t="n">
        <v>40</v>
      </c>
      <c r="H8" s="20" t="inlineStr">
        <is>
          <t>u</t>
        </is>
      </c>
      <c r="I8" s="20" t="inlineStr">
        <is>
          <t>Porteur</t>
        </is>
      </c>
      <c r="J8" s="20" t="inlineStr">
        <is>
          <t>Zone A</t>
        </is>
      </c>
      <c r="K8" s="20" t="inlineStr">
        <is>
          <t>Grue à tour</t>
        </is>
      </c>
      <c r="L8" s="20" t="inlineStr">
        <is>
          <t>Hugo Maquette</t>
        </is>
      </c>
      <c r="M8" s="20" t="inlineStr">
        <is>
          <t>Confirmée</t>
        </is>
      </c>
      <c r="N8" s="31" t="n"/>
      <c r="O8" s="32" t="n"/>
      <c r="P8" s="33" t="n">
        <v>68</v>
      </c>
      <c r="Q8" s="28">
        <f>IF(OR($A8="",$G8="",$P8=""),"",$G8*$P8)</f>
        <v/>
      </c>
      <c r="R8" s="28">
        <f>IF(OR($A8="",$O8="",$P8=""),"",$O8*$P8)</f>
        <v/>
      </c>
      <c r="S8" s="34">
        <f>IF(OR($A8="",$G8="",$O8=""),"",$O8-$G8)</f>
        <v/>
      </c>
      <c r="T8" s="7">
        <f>IF(OR($A8="",$C8=""),"",IF($M8="Annulée","",IF($M8="Livrée",IF($N8="","",MAX(0,$N8-$C8)),IF(TODAY()&gt;$C8,TODAY()-$C8,0))))</f>
        <v/>
      </c>
      <c r="U8" s="6">
        <f>IF($A8="","",IF(OR($B8="",$C8="",$D8="",$J8="",$M8=""),"Donnée à compléter",IF($M8="Annulée","Annulée",IF(AND($M8="Livrée",$N8=""),"Réception à dater",IF(AND($M8&lt;&gt;"Livrée",$C8&lt;TODAY()),"En retard",IF(COUNTIFS($B$6:$B$105,$B8,$C$6:$C$105,$C8,$D$6:$D$105,$D8,$J$6:$J$105,$J8,$M$6:$M$105,"&lt;&gt;Annulée")&gt;1,"Conflit créneau / zone",IF(AND('Paramètres'!$B$10&lt;&gt;"",COUNTIFS($B$6:$B$105,$B8,$C$6:$C$105,$C8,$M$6:$M$105,"&lt;&gt;Annulée")&gt;'Paramètres'!$B$10),"Capacité journalière dépassée","OK")))))))</f>
        <v/>
      </c>
    </row>
    <row r="9">
      <c r="A9" s="18" t="inlineStr">
        <is>
          <t>LIV-004</t>
        </is>
      </c>
      <c r="B9" s="18" t="inlineStr">
        <is>
          <t>Chantier fictif Aurore</t>
        </is>
      </c>
      <c r="C9" s="31" t="n">
        <v>46274</v>
      </c>
      <c r="D9" s="20" t="inlineStr">
        <is>
          <t>08:00 - 10:00</t>
        </is>
      </c>
      <c r="E9" s="18" t="inlineStr">
        <is>
          <t>Acier Scénario SAS</t>
        </is>
      </c>
      <c r="F9" s="18" t="inlineStr">
        <is>
          <t>Treillis d'exemple</t>
        </is>
      </c>
      <c r="G9" s="32" t="n">
        <v>6</v>
      </c>
      <c r="H9" s="20" t="inlineStr">
        <is>
          <t>t</t>
        </is>
      </c>
      <c r="I9" s="20" t="inlineStr">
        <is>
          <t>Semi-remorque</t>
        </is>
      </c>
      <c r="J9" s="20" t="inlineStr">
        <is>
          <t>Zone A</t>
        </is>
      </c>
      <c r="K9" s="20" t="inlineStr">
        <is>
          <t>Grue à tour</t>
        </is>
      </c>
      <c r="L9" s="20" t="inlineStr">
        <is>
          <t>Inès Prototype</t>
        </is>
      </c>
      <c r="M9" s="20" t="inlineStr">
        <is>
          <t>Planifiée</t>
        </is>
      </c>
      <c r="N9" s="31" t="n"/>
      <c r="O9" s="32" t="n"/>
      <c r="P9" s="33" t="n">
        <v>950</v>
      </c>
      <c r="Q9" s="29">
        <f>IF(OR($A9="",$G9="",$P9=""),"",$G9*$P9)</f>
        <v/>
      </c>
      <c r="R9" s="29">
        <f>IF(OR($A9="",$O9="",$P9=""),"",$O9*$P9)</f>
        <v/>
      </c>
      <c r="S9" s="30">
        <f>IF(OR($A9="",$G9="",$O9=""),"",$O9-$G9)</f>
        <v/>
      </c>
      <c r="T9" s="10">
        <f>IF(OR($A9="",$C9=""),"",IF($M9="Annulée","",IF($M9="Livrée",IF($N9="","",MAX(0,$N9-$C9)),IF(TODAY()&gt;$C9,TODAY()-$C9,0))))</f>
        <v/>
      </c>
      <c r="U9" s="9">
        <f>IF($A9="","",IF(OR($B9="",$C9="",$D9="",$J9="",$M9=""),"Donnée à compléter",IF($M9="Annulée","Annulée",IF(AND($M9="Livrée",$N9=""),"Réception à dater",IF(AND($M9&lt;&gt;"Livrée",$C9&lt;TODAY()),"En retard",IF(COUNTIFS($B$6:$B$105,$B9,$C$6:$C$105,$C9,$D$6:$D$105,$D9,$J$6:$J$105,$J9,$M$6:$M$105,"&lt;&gt;Annulée")&gt;1,"Conflit créneau / zone",IF(AND('Paramètres'!$B$10&lt;&gt;"",COUNTIFS($B$6:$B$105,$B9,$C$6:$C$105,$C9,$M$6:$M$105,"&lt;&gt;Annulée")&gt;'Paramètres'!$B$10),"Capacité journalière dépassée","OK")))))))</f>
        <v/>
      </c>
    </row>
    <row r="10">
      <c r="A10" s="18" t="inlineStr">
        <is>
          <t>LIV-005</t>
        </is>
      </c>
      <c r="B10" s="18" t="inlineStr">
        <is>
          <t>Opération fictive Canopée</t>
        </is>
      </c>
      <c r="C10" s="31" t="n">
        <v>46271</v>
      </c>
      <c r="D10" s="20" t="inlineStr">
        <is>
          <t>14:00 - 16:00</t>
        </is>
      </c>
      <c r="E10" s="18" t="inlineStr">
        <is>
          <t>Équipements Fiction SARL</t>
        </is>
      </c>
      <c r="F10" s="18" t="inlineStr">
        <is>
          <t>Garde-corps factices</t>
        </is>
      </c>
      <c r="G10" s="32" t="n">
        <v>24</v>
      </c>
      <c r="H10" s="20" t="inlineStr">
        <is>
          <t>u</t>
        </is>
      </c>
      <c r="I10" s="20" t="inlineStr">
        <is>
          <t>Utilitaire</t>
        </is>
      </c>
      <c r="J10" s="20" t="inlineStr">
        <is>
          <t>Zone C</t>
        </is>
      </c>
      <c r="K10" s="20" t="inlineStr">
        <is>
          <t>Aucun</t>
        </is>
      </c>
      <c r="L10" s="20" t="inlineStr">
        <is>
          <t>Camille Exemple</t>
        </is>
      </c>
      <c r="M10" s="20" t="inlineStr">
        <is>
          <t>En attente</t>
        </is>
      </c>
      <c r="N10" s="31" t="n"/>
      <c r="O10" s="32" t="n"/>
      <c r="P10" s="33" t="n">
        <v>120</v>
      </c>
      <c r="Q10" s="28">
        <f>IF(OR($A10="",$G10="",$P10=""),"",$G10*$P10)</f>
        <v/>
      </c>
      <c r="R10" s="28">
        <f>IF(OR($A10="",$O10="",$P10=""),"",$O10*$P10)</f>
        <v/>
      </c>
      <c r="S10" s="34">
        <f>IF(OR($A10="",$G10="",$O10=""),"",$O10-$G10)</f>
        <v/>
      </c>
      <c r="T10" s="7">
        <f>IF(OR($A10="",$C10=""),"",IF($M10="Annulée","",IF($M10="Livrée",IF($N10="","",MAX(0,$N10-$C10)),IF(TODAY()&gt;$C10,TODAY()-$C10,0))))</f>
        <v/>
      </c>
      <c r="U10" s="6">
        <f>IF($A10="","",IF(OR($B10="",$C10="",$D10="",$J10="",$M10=""),"Donnée à compléter",IF($M10="Annulée","Annulée",IF(AND($M10="Livrée",$N10=""),"Réception à dater",IF(AND($M10&lt;&gt;"Livrée",$C10&lt;TODAY()),"En retard",IF(COUNTIFS($B$6:$B$105,$B10,$C$6:$C$105,$C10,$D$6:$D$105,$D10,$J$6:$J$105,$J10,$M$6:$M$105,"&lt;&gt;Annulée")&gt;1,"Conflit créneau / zone",IF(AND('Paramètres'!$B$10&lt;&gt;"",COUNTIFS($B$6:$B$105,$B10,$C$6:$C$105,$C10,$M$6:$M$105,"&lt;&gt;Annulée")&gt;'Paramètres'!$B$10),"Capacité journalière dépassée","OK")))))))</f>
        <v/>
      </c>
    </row>
    <row r="11">
      <c r="A11" s="18" t="inlineStr">
        <is>
          <t>LIV-006</t>
        </is>
      </c>
      <c r="B11" s="18" t="inlineStr">
        <is>
          <t>Chantier fictif Aurore</t>
        </is>
      </c>
      <c r="C11" s="31" t="n">
        <v>46274</v>
      </c>
      <c r="D11" s="20" t="inlineStr">
        <is>
          <t>10:00 - 12:00</t>
        </is>
      </c>
      <c r="E11" s="18" t="inlineStr">
        <is>
          <t>Isolants Nuage SAS</t>
        </is>
      </c>
      <c r="F11" s="18" t="inlineStr">
        <is>
          <t>Isolant de démonstration</t>
        </is>
      </c>
      <c r="G11" s="32" t="n">
        <v>60</v>
      </c>
      <c r="H11" s="20" t="inlineStr">
        <is>
          <t>m²</t>
        </is>
      </c>
      <c r="I11" s="20" t="inlineStr">
        <is>
          <t>Porteur</t>
        </is>
      </c>
      <c r="J11" s="20" t="inlineStr">
        <is>
          <t>Zone B</t>
        </is>
      </c>
      <c r="K11" s="20" t="inlineStr">
        <is>
          <t>Chariot télescopique</t>
        </is>
      </c>
      <c r="L11" s="20" t="inlineStr">
        <is>
          <t>Nora Démo</t>
        </is>
      </c>
      <c r="M11" s="20" t="inlineStr">
        <is>
          <t>Confirmée</t>
        </is>
      </c>
      <c r="N11" s="31" t="n"/>
      <c r="O11" s="32" t="n"/>
      <c r="P11" s="33" t="n">
        <v>18</v>
      </c>
      <c r="Q11" s="29">
        <f>IF(OR($A11="",$G11="",$P11=""),"",$G11*$P11)</f>
        <v/>
      </c>
      <c r="R11" s="29">
        <f>IF(OR($A11="",$O11="",$P11=""),"",$O11*$P11)</f>
        <v/>
      </c>
      <c r="S11" s="30">
        <f>IF(OR($A11="",$G11="",$O11=""),"",$O11-$G11)</f>
        <v/>
      </c>
      <c r="T11" s="10">
        <f>IF(OR($A11="",$C11=""),"",IF($M11="Annulée","",IF($M11="Livrée",IF($N11="","",MAX(0,$N11-$C11)),IF(TODAY()&gt;$C11,TODAY()-$C11,0))))</f>
        <v/>
      </c>
      <c r="U11" s="9">
        <f>IF($A11="","",IF(OR($B11="",$C11="",$D11="",$J11="",$M11=""),"Donnée à compléter",IF($M11="Annulée","Annulée",IF(AND($M11="Livrée",$N11=""),"Réception à dater",IF(AND($M11&lt;&gt;"Livrée",$C11&lt;TODAY()),"En retard",IF(COUNTIFS($B$6:$B$105,$B11,$C$6:$C$105,$C11,$D$6:$D$105,$D11,$J$6:$J$105,$J11,$M$6:$M$105,"&lt;&gt;Annulée")&gt;1,"Conflit créneau / zone",IF(AND('Paramètres'!$B$10&lt;&gt;"",COUNTIFS($B$6:$B$105,$B11,$C$6:$C$105,$C11,$M$6:$M$105,"&lt;&gt;Annulée")&gt;'Paramètres'!$B$10),"Capacité journalière dépassée","OK")))))))</f>
        <v/>
      </c>
    </row>
    <row r="12">
      <c r="A12" s="18" t="inlineStr">
        <is>
          <t>LIV-007</t>
        </is>
      </c>
      <c r="B12" s="18" t="inlineStr">
        <is>
          <t>Chantier-école imaginaire Atlas</t>
        </is>
      </c>
      <c r="C12" s="31" t="n">
        <v>46277</v>
      </c>
      <c r="D12" s="20" t="inlineStr">
        <is>
          <t>14:00 - 16:00</t>
        </is>
      </c>
      <c r="E12" s="18" t="inlineStr">
        <is>
          <t>Menuiseries Mirage SAS</t>
        </is>
      </c>
      <c r="F12" s="18" t="inlineStr">
        <is>
          <t>Menuiseries d'exposition</t>
        </is>
      </c>
      <c r="G12" s="32" t="n">
        <v>8</v>
      </c>
      <c r="H12" s="20" t="inlineStr">
        <is>
          <t>u</t>
        </is>
      </c>
      <c r="I12" s="20" t="inlineStr">
        <is>
          <t>Camion-grue</t>
        </is>
      </c>
      <c r="J12" s="20" t="inlineStr">
        <is>
          <t>Zone C</t>
        </is>
      </c>
      <c r="K12" s="20" t="inlineStr">
        <is>
          <t>Grue mobile</t>
        </is>
      </c>
      <c r="L12" s="20" t="inlineStr">
        <is>
          <t>Inès Prototype</t>
        </is>
      </c>
      <c r="M12" s="20" t="inlineStr">
        <is>
          <t>Annulée</t>
        </is>
      </c>
      <c r="N12" s="31" t="n"/>
      <c r="O12" s="32" t="n"/>
      <c r="P12" s="33" t="n">
        <v>1250</v>
      </c>
      <c r="Q12" s="28">
        <f>IF(OR($A12="",$G12="",$P12=""),"",$G12*$P12)</f>
        <v/>
      </c>
      <c r="R12" s="28">
        <f>IF(OR($A12="",$O12="",$P12=""),"",$O12*$P12)</f>
        <v/>
      </c>
      <c r="S12" s="34">
        <f>IF(OR($A12="",$G12="",$O12=""),"",$O12-$G12)</f>
        <v/>
      </c>
      <c r="T12" s="7">
        <f>IF(OR($A12="",$C12=""),"",IF($M12="Annulée","",IF($M12="Livrée",IF($N12="","",MAX(0,$N12-$C12)),IF(TODAY()&gt;$C12,TODAY()-$C12,0))))</f>
        <v/>
      </c>
      <c r="U12" s="6">
        <f>IF($A12="","",IF(OR($B12="",$C12="",$D12="",$J12="",$M12=""),"Donnée à compléter",IF($M12="Annulée","Annulée",IF(AND($M12="Livrée",$N12=""),"Réception à dater",IF(AND($M12&lt;&gt;"Livrée",$C12&lt;TODAY()),"En retard",IF(COUNTIFS($B$6:$B$105,$B12,$C$6:$C$105,$C12,$D$6:$D$105,$D12,$J$6:$J$105,$J12,$M$6:$M$105,"&lt;&gt;Annulée")&gt;1,"Conflit créneau / zone",IF(AND('Paramètres'!$B$10&lt;&gt;"",COUNTIFS($B$6:$B$105,$B12,$C$6:$C$105,$C12,$M$6:$M$105,"&lt;&gt;Annulée")&gt;'Paramètres'!$B$10),"Capacité journalière dépassée","OK")))))))</f>
        <v/>
      </c>
    </row>
    <row r="13">
      <c r="A13" s="18" t="inlineStr">
        <is>
          <t>LIV-008</t>
        </is>
      </c>
      <c r="B13" s="18" t="inlineStr">
        <is>
          <t>Opération fictive Canopée</t>
        </is>
      </c>
      <c r="C13" s="31" t="n">
        <v>46271</v>
      </c>
      <c r="D13" s="20" t="inlineStr">
        <is>
          <t>13:00 - 14:00</t>
        </is>
      </c>
      <c r="E13" s="18" t="inlineStr">
        <is>
          <t>Peintures Démo SAS</t>
        </is>
      </c>
      <c r="F13" s="18" t="inlineStr">
        <is>
          <t>Peinture d'essai</t>
        </is>
      </c>
      <c r="G13" s="32" t="n">
        <v>150</v>
      </c>
      <c r="H13" s="20" t="inlineStr">
        <is>
          <t>L</t>
        </is>
      </c>
      <c r="I13" s="20" t="inlineStr">
        <is>
          <t>Utilitaire</t>
        </is>
      </c>
      <c r="J13" s="20" t="inlineStr">
        <is>
          <t>Zone A</t>
        </is>
      </c>
      <c r="K13" s="20" t="inlineStr">
        <is>
          <t>Aucun</t>
        </is>
      </c>
      <c r="L13" s="20" t="inlineStr">
        <is>
          <t>Hugo Maquette</t>
        </is>
      </c>
      <c r="M13" s="20" t="inlineStr">
        <is>
          <t>Livrée</t>
        </is>
      </c>
      <c r="N13" s="31" t="n"/>
      <c r="O13" s="32" t="n">
        <v>150</v>
      </c>
      <c r="P13" s="33" t="n">
        <v>8.9</v>
      </c>
      <c r="Q13" s="29">
        <f>IF(OR($A13="",$G13="",$P13=""),"",$G13*$P13)</f>
        <v/>
      </c>
      <c r="R13" s="29">
        <f>IF(OR($A13="",$O13="",$P13=""),"",$O13*$P13)</f>
        <v/>
      </c>
      <c r="S13" s="30">
        <f>IF(OR($A13="",$G13="",$O13=""),"",$O13-$G13)</f>
        <v/>
      </c>
      <c r="T13" s="10">
        <f>IF(OR($A13="",$C13=""),"",IF($M13="Annulée","",IF($M13="Livrée",IF($N13="","",MAX(0,$N13-$C13)),IF(TODAY()&gt;$C13,TODAY()-$C13,0))))</f>
        <v/>
      </c>
      <c r="U13" s="9">
        <f>IF($A13="","",IF(OR($B13="",$C13="",$D13="",$J13="",$M13=""),"Donnée à compléter",IF($M13="Annulée","Annulée",IF(AND($M13="Livrée",$N13=""),"Réception à dater",IF(AND($M13&lt;&gt;"Livrée",$C13&lt;TODAY()),"En retard",IF(COUNTIFS($B$6:$B$105,$B13,$C$6:$C$105,$C13,$D$6:$D$105,$D13,$J$6:$J$105,$J13,$M$6:$M$105,"&lt;&gt;Annulée")&gt;1,"Conflit créneau / zone",IF(AND('Paramètres'!$B$10&lt;&gt;"",COUNTIFS($B$6:$B$105,$B13,$C$6:$C$105,$C13,$M$6:$M$105,"&lt;&gt;Annulée")&gt;'Paramètres'!$B$10),"Capacité journalière dépassée","OK")))))))</f>
        <v/>
      </c>
    </row>
    <row r="14">
      <c r="A14" s="18" t="inlineStr">
        <is>
          <t>LIV-009</t>
        </is>
      </c>
      <c r="B14" s="18" t="inlineStr">
        <is>
          <t>Chantier-école imaginaire Atlas</t>
        </is>
      </c>
      <c r="C14" s="31" t="n">
        <v>46279</v>
      </c>
      <c r="D14" s="20" t="inlineStr">
        <is>
          <t>16:00 - 18:00</t>
        </is>
      </c>
      <c r="E14" s="18" t="inlineStr">
        <is>
          <t>Façades Illusion SAS</t>
        </is>
      </c>
      <c r="F14" s="18" t="inlineStr">
        <is>
          <t>Parement maquette</t>
        </is>
      </c>
      <c r="G14" s="32" t="n">
        <v>85</v>
      </c>
      <c r="H14" s="20" t="inlineStr">
        <is>
          <t>m²</t>
        </is>
      </c>
      <c r="I14" s="20" t="inlineStr">
        <is>
          <t>Porteur</t>
        </is>
      </c>
      <c r="J14" s="20" t="n"/>
      <c r="K14" s="20" t="inlineStr">
        <is>
          <t>Chariot télescopique</t>
        </is>
      </c>
      <c r="L14" s="20" t="inlineStr">
        <is>
          <t>Camille Exemple</t>
        </is>
      </c>
      <c r="M14" s="20" t="inlineStr">
        <is>
          <t>Planifiée</t>
        </is>
      </c>
      <c r="N14" s="31" t="n"/>
      <c r="O14" s="32" t="n"/>
      <c r="P14" s="33" t="n">
        <v>54</v>
      </c>
      <c r="Q14" s="28">
        <f>IF(OR($A14="",$G14="",$P14=""),"",$G14*$P14)</f>
        <v/>
      </c>
      <c r="R14" s="28">
        <f>IF(OR($A14="",$O14="",$P14=""),"",$O14*$P14)</f>
        <v/>
      </c>
      <c r="S14" s="34">
        <f>IF(OR($A14="",$G14="",$O14=""),"",$O14-$G14)</f>
        <v/>
      </c>
      <c r="T14" s="7">
        <f>IF(OR($A14="",$C14=""),"",IF($M14="Annulée","",IF($M14="Livrée",IF($N14="","",MAX(0,$N14-$C14)),IF(TODAY()&gt;$C14,TODAY()-$C14,0))))</f>
        <v/>
      </c>
      <c r="U14" s="6">
        <f>IF($A14="","",IF(OR($B14="",$C14="",$D14="",$J14="",$M14=""),"Donnée à compléter",IF($M14="Annulée","Annulée",IF(AND($M14="Livrée",$N14=""),"Réception à dater",IF(AND($M14&lt;&gt;"Livrée",$C14&lt;TODAY()),"En retard",IF(COUNTIFS($B$6:$B$105,$B14,$C$6:$C$105,$C14,$D$6:$D$105,$D14,$J$6:$J$105,$J14,$M$6:$M$105,"&lt;&gt;Annulée")&gt;1,"Conflit créneau / zone",IF(AND('Paramètres'!$B$10&lt;&gt;"",COUNTIFS($B$6:$B$105,$B14,$C$6:$C$105,$C14,$M$6:$M$105,"&lt;&gt;Annulée")&gt;'Paramètres'!$B$10),"Capacité journalière dépassée","OK")))))))</f>
        <v/>
      </c>
    </row>
    <row r="15">
      <c r="A15" s="18" t="inlineStr">
        <is>
          <t>LIV-010</t>
        </is>
      </c>
      <c r="B15" s="18" t="inlineStr">
        <is>
          <t>Chantier fictif Aurore</t>
        </is>
      </c>
      <c r="C15" s="31" t="n">
        <v>46274</v>
      </c>
      <c r="D15" s="20" t="inlineStr">
        <is>
          <t>13:00 - 14:00</t>
        </is>
      </c>
      <c r="E15" s="18" t="inlineStr">
        <is>
          <t>Plâtres Fiction SAS</t>
        </is>
      </c>
      <c r="F15" s="18" t="inlineStr">
        <is>
          <t>Plaques de démonstration</t>
        </is>
      </c>
      <c r="G15" s="32" t="n">
        <v>12</v>
      </c>
      <c r="H15" s="20" t="inlineStr">
        <is>
          <t>palette</t>
        </is>
      </c>
      <c r="I15" s="20" t="inlineStr">
        <is>
          <t>Porteur</t>
        </is>
      </c>
      <c r="J15" s="20" t="inlineStr">
        <is>
          <t>Zone C</t>
        </is>
      </c>
      <c r="K15" s="20" t="inlineStr">
        <is>
          <t>Chariot télescopique</t>
        </is>
      </c>
      <c r="L15" s="20" t="inlineStr">
        <is>
          <t>Hugo Maquette</t>
        </is>
      </c>
      <c r="M15" s="20" t="inlineStr">
        <is>
          <t>En attente</t>
        </is>
      </c>
      <c r="N15" s="31" t="n"/>
      <c r="O15" s="32" t="n"/>
      <c r="P15" s="33" t="n">
        <v>310</v>
      </c>
      <c r="Q15" s="29">
        <f>IF(OR($A15="",$G15="",$P15=""),"",$G15*$P15)</f>
        <v/>
      </c>
      <c r="R15" s="29">
        <f>IF(OR($A15="",$O15="",$P15=""),"",$O15*$P15)</f>
        <v/>
      </c>
      <c r="S15" s="30">
        <f>IF(OR($A15="",$G15="",$O15=""),"",$O15-$G15)</f>
        <v/>
      </c>
      <c r="T15" s="10">
        <f>IF(OR($A15="",$C15=""),"",IF($M15="Annulée","",IF($M15="Livrée",IF($N15="","",MAX(0,$N15-$C15)),IF(TODAY()&gt;$C15,TODAY()-$C15,0))))</f>
        <v/>
      </c>
      <c r="U15" s="9">
        <f>IF($A15="","",IF(OR($B15="",$C15="",$D15="",$J15="",$M15=""),"Donnée à compléter",IF($M15="Annulée","Annulée",IF(AND($M15="Livrée",$N15=""),"Réception à dater",IF(AND($M15&lt;&gt;"Livrée",$C15&lt;TODAY()),"En retard",IF(COUNTIFS($B$6:$B$105,$B15,$C$6:$C$105,$C15,$D$6:$D$105,$D15,$J$6:$J$105,$J15,$M$6:$M$105,"&lt;&gt;Annulée")&gt;1,"Conflit créneau / zone",IF(AND('Paramètres'!$B$10&lt;&gt;"",COUNTIFS($B$6:$B$105,$B15,$C$6:$C$105,$C15,$M$6:$M$105,"&lt;&gt;Annulée")&gt;'Paramètres'!$B$10),"Capacité journalière dépassée","OK")))))))</f>
        <v/>
      </c>
    </row>
    <row r="16">
      <c r="A16" s="18" t="n"/>
      <c r="B16" s="18" t="n"/>
      <c r="C16" s="31" t="n"/>
      <c r="D16" s="20" t="n"/>
      <c r="E16" s="18" t="n"/>
      <c r="F16" s="18" t="n"/>
      <c r="G16" s="32" t="n"/>
      <c r="H16" s="20" t="n"/>
      <c r="I16" s="20" t="n"/>
      <c r="J16" s="20" t="n"/>
      <c r="K16" s="20" t="n"/>
      <c r="L16" s="20" t="n"/>
      <c r="M16" s="20" t="n"/>
      <c r="N16" s="31" t="n"/>
      <c r="O16" s="32" t="n"/>
      <c r="P16" s="33" t="n"/>
      <c r="Q16" s="28">
        <f>IF(OR($A16="",$G16="",$P16=""),"",$G16*$P16)</f>
        <v/>
      </c>
      <c r="R16" s="28">
        <f>IF(OR($A16="",$O16="",$P16=""),"",$O16*$P16)</f>
        <v/>
      </c>
      <c r="S16" s="34">
        <f>IF(OR($A16="",$G16="",$O16=""),"",$O16-$G16)</f>
        <v/>
      </c>
      <c r="T16" s="7">
        <f>IF(OR($A16="",$C16=""),"",IF($M16="Annulée","",IF($M16="Livrée",IF($N16="","",MAX(0,$N16-$C16)),IF(TODAY()&gt;$C16,TODAY()-$C16,0))))</f>
        <v/>
      </c>
      <c r="U16" s="6">
        <f>IF($A16="","",IF(OR($B16="",$C16="",$D16="",$J16="",$M16=""),"Donnée à compléter",IF($M16="Annulée","Annulée",IF(AND($M16="Livrée",$N16=""),"Réception à dater",IF(AND($M16&lt;&gt;"Livrée",$C16&lt;TODAY()),"En retard",IF(COUNTIFS($B$6:$B$105,$B16,$C$6:$C$105,$C16,$D$6:$D$105,$D16,$J$6:$J$105,$J16,$M$6:$M$105,"&lt;&gt;Annulée")&gt;1,"Conflit créneau / zone",IF(AND('Paramètres'!$B$10&lt;&gt;"",COUNTIFS($B$6:$B$105,$B16,$C$6:$C$105,$C16,$M$6:$M$105,"&lt;&gt;Annulée")&gt;'Paramètres'!$B$10),"Capacité journalière dépassée","OK")))))))</f>
        <v/>
      </c>
    </row>
    <row r="17">
      <c r="A17" s="18" t="n"/>
      <c r="B17" s="18" t="n"/>
      <c r="C17" s="31" t="n"/>
      <c r="D17" s="20" t="n"/>
      <c r="E17" s="18" t="n"/>
      <c r="F17" s="18" t="n"/>
      <c r="G17" s="32" t="n"/>
      <c r="H17" s="20" t="n"/>
      <c r="I17" s="20" t="n"/>
      <c r="J17" s="20" t="n"/>
      <c r="K17" s="20" t="n"/>
      <c r="L17" s="20" t="n"/>
      <c r="M17" s="20" t="n"/>
      <c r="N17" s="31" t="n"/>
      <c r="O17" s="32" t="n"/>
      <c r="P17" s="33" t="n"/>
      <c r="Q17" s="29">
        <f>IF(OR($A17="",$G17="",$P17=""),"",$G17*$P17)</f>
        <v/>
      </c>
      <c r="R17" s="29">
        <f>IF(OR($A17="",$O17="",$P17=""),"",$O17*$P17)</f>
        <v/>
      </c>
      <c r="S17" s="30">
        <f>IF(OR($A17="",$G17="",$O17=""),"",$O17-$G17)</f>
        <v/>
      </c>
      <c r="T17" s="10">
        <f>IF(OR($A17="",$C17=""),"",IF($M17="Annulée","",IF($M17="Livrée",IF($N17="","",MAX(0,$N17-$C17)),IF(TODAY()&gt;$C17,TODAY()-$C17,0))))</f>
        <v/>
      </c>
      <c r="U17" s="9">
        <f>IF($A17="","",IF(OR($B17="",$C17="",$D17="",$J17="",$M17=""),"Donnée à compléter",IF($M17="Annulée","Annulée",IF(AND($M17="Livrée",$N17=""),"Réception à dater",IF(AND($M17&lt;&gt;"Livrée",$C17&lt;TODAY()),"En retard",IF(COUNTIFS($B$6:$B$105,$B17,$C$6:$C$105,$C17,$D$6:$D$105,$D17,$J$6:$J$105,$J17,$M$6:$M$105,"&lt;&gt;Annulée")&gt;1,"Conflit créneau / zone",IF(AND('Paramètres'!$B$10&lt;&gt;"",COUNTIFS($B$6:$B$105,$B17,$C$6:$C$105,$C17,$M$6:$M$105,"&lt;&gt;Annulée")&gt;'Paramètres'!$B$10),"Capacité journalière dépassée","OK")))))))</f>
        <v/>
      </c>
    </row>
    <row r="18">
      <c r="A18" s="18" t="n"/>
      <c r="B18" s="18" t="n"/>
      <c r="C18" s="31" t="n"/>
      <c r="D18" s="20" t="n"/>
      <c r="E18" s="18" t="n"/>
      <c r="F18" s="18" t="n"/>
      <c r="G18" s="32" t="n"/>
      <c r="H18" s="20" t="n"/>
      <c r="I18" s="20" t="n"/>
      <c r="J18" s="20" t="n"/>
      <c r="K18" s="20" t="n"/>
      <c r="L18" s="20" t="n"/>
      <c r="M18" s="20" t="n"/>
      <c r="N18" s="31" t="n"/>
      <c r="O18" s="32" t="n"/>
      <c r="P18" s="33" t="n"/>
      <c r="Q18" s="28">
        <f>IF(OR($A18="",$G18="",$P18=""),"",$G18*$P18)</f>
        <v/>
      </c>
      <c r="R18" s="28">
        <f>IF(OR($A18="",$O18="",$P18=""),"",$O18*$P18)</f>
        <v/>
      </c>
      <c r="S18" s="34">
        <f>IF(OR($A18="",$G18="",$O18=""),"",$O18-$G18)</f>
        <v/>
      </c>
      <c r="T18" s="7">
        <f>IF(OR($A18="",$C18=""),"",IF($M18="Annulée","",IF($M18="Livrée",IF($N18="","",MAX(0,$N18-$C18)),IF(TODAY()&gt;$C18,TODAY()-$C18,0))))</f>
        <v/>
      </c>
      <c r="U18" s="6">
        <f>IF($A18="","",IF(OR($B18="",$C18="",$D18="",$J18="",$M18=""),"Donnée à compléter",IF($M18="Annulée","Annulée",IF(AND($M18="Livrée",$N18=""),"Réception à dater",IF(AND($M18&lt;&gt;"Livrée",$C18&lt;TODAY()),"En retard",IF(COUNTIFS($B$6:$B$105,$B18,$C$6:$C$105,$C18,$D$6:$D$105,$D18,$J$6:$J$105,$J18,$M$6:$M$105,"&lt;&gt;Annulée")&gt;1,"Conflit créneau / zone",IF(AND('Paramètres'!$B$10&lt;&gt;"",COUNTIFS($B$6:$B$105,$B18,$C$6:$C$105,$C18,$M$6:$M$105,"&lt;&gt;Annulée")&gt;'Paramètres'!$B$10),"Capacité journalière dépassée","OK")))))))</f>
        <v/>
      </c>
    </row>
    <row r="19">
      <c r="A19" s="18" t="n"/>
      <c r="B19" s="18" t="n"/>
      <c r="C19" s="31" t="n"/>
      <c r="D19" s="20" t="n"/>
      <c r="E19" s="18" t="n"/>
      <c r="F19" s="18" t="n"/>
      <c r="G19" s="32" t="n"/>
      <c r="H19" s="20" t="n"/>
      <c r="I19" s="20" t="n"/>
      <c r="J19" s="20" t="n"/>
      <c r="K19" s="20" t="n"/>
      <c r="L19" s="20" t="n"/>
      <c r="M19" s="20" t="n"/>
      <c r="N19" s="31" t="n"/>
      <c r="O19" s="32" t="n"/>
      <c r="P19" s="33" t="n"/>
      <c r="Q19" s="29">
        <f>IF(OR($A19="",$G19="",$P19=""),"",$G19*$P19)</f>
        <v/>
      </c>
      <c r="R19" s="29">
        <f>IF(OR($A19="",$O19="",$P19=""),"",$O19*$P19)</f>
        <v/>
      </c>
      <c r="S19" s="30">
        <f>IF(OR($A19="",$G19="",$O19=""),"",$O19-$G19)</f>
        <v/>
      </c>
      <c r="T19" s="10">
        <f>IF(OR($A19="",$C19=""),"",IF($M19="Annulée","",IF($M19="Livrée",IF($N19="","",MAX(0,$N19-$C19)),IF(TODAY()&gt;$C19,TODAY()-$C19,0))))</f>
        <v/>
      </c>
      <c r="U19" s="9">
        <f>IF($A19="","",IF(OR($B19="",$C19="",$D19="",$J19="",$M19=""),"Donnée à compléter",IF($M19="Annulée","Annulée",IF(AND($M19="Livrée",$N19=""),"Réception à dater",IF(AND($M19&lt;&gt;"Livrée",$C19&lt;TODAY()),"En retard",IF(COUNTIFS($B$6:$B$105,$B19,$C$6:$C$105,$C19,$D$6:$D$105,$D19,$J$6:$J$105,$J19,$M$6:$M$105,"&lt;&gt;Annulée")&gt;1,"Conflit créneau / zone",IF(AND('Paramètres'!$B$10&lt;&gt;"",COUNTIFS($B$6:$B$105,$B19,$C$6:$C$105,$C19,$M$6:$M$105,"&lt;&gt;Annulée")&gt;'Paramètres'!$B$10),"Capacité journalière dépassée","OK")))))))</f>
        <v/>
      </c>
    </row>
    <row r="20">
      <c r="A20" s="18" t="n"/>
      <c r="B20" s="18" t="n"/>
      <c r="C20" s="31" t="n"/>
      <c r="D20" s="20" t="n"/>
      <c r="E20" s="18" t="n"/>
      <c r="F20" s="18" t="n"/>
      <c r="G20" s="32" t="n"/>
      <c r="H20" s="20" t="n"/>
      <c r="I20" s="20" t="n"/>
      <c r="J20" s="20" t="n"/>
      <c r="K20" s="20" t="n"/>
      <c r="L20" s="20" t="n"/>
      <c r="M20" s="20" t="n"/>
      <c r="N20" s="31" t="n"/>
      <c r="O20" s="32" t="n"/>
      <c r="P20" s="33" t="n"/>
      <c r="Q20" s="28">
        <f>IF(OR($A20="",$G20="",$P20=""),"",$G20*$P20)</f>
        <v/>
      </c>
      <c r="R20" s="28">
        <f>IF(OR($A20="",$O20="",$P20=""),"",$O20*$P20)</f>
        <v/>
      </c>
      <c r="S20" s="34">
        <f>IF(OR($A20="",$G20="",$O20=""),"",$O20-$G20)</f>
        <v/>
      </c>
      <c r="T20" s="7">
        <f>IF(OR($A20="",$C20=""),"",IF($M20="Annulée","",IF($M20="Livrée",IF($N20="","",MAX(0,$N20-$C20)),IF(TODAY()&gt;$C20,TODAY()-$C20,0))))</f>
        <v/>
      </c>
      <c r="U20" s="6">
        <f>IF($A20="","",IF(OR($B20="",$C20="",$D20="",$J20="",$M20=""),"Donnée à compléter",IF($M20="Annulée","Annulée",IF(AND($M20="Livrée",$N20=""),"Réception à dater",IF(AND($M20&lt;&gt;"Livrée",$C20&lt;TODAY()),"En retard",IF(COUNTIFS($B$6:$B$105,$B20,$C$6:$C$105,$C20,$D$6:$D$105,$D20,$J$6:$J$105,$J20,$M$6:$M$105,"&lt;&gt;Annulée")&gt;1,"Conflit créneau / zone",IF(AND('Paramètres'!$B$10&lt;&gt;"",COUNTIFS($B$6:$B$105,$B20,$C$6:$C$105,$C20,$M$6:$M$105,"&lt;&gt;Annulée")&gt;'Paramètres'!$B$10),"Capacité journalière dépassée","OK")))))))</f>
        <v/>
      </c>
    </row>
    <row r="21">
      <c r="A21" s="18" t="n"/>
      <c r="B21" s="18" t="n"/>
      <c r="C21" s="31" t="n"/>
      <c r="D21" s="20" t="n"/>
      <c r="E21" s="18" t="n"/>
      <c r="F21" s="18" t="n"/>
      <c r="G21" s="32" t="n"/>
      <c r="H21" s="20" t="n"/>
      <c r="I21" s="20" t="n"/>
      <c r="J21" s="20" t="n"/>
      <c r="K21" s="20" t="n"/>
      <c r="L21" s="20" t="n"/>
      <c r="M21" s="20" t="n"/>
      <c r="N21" s="31" t="n"/>
      <c r="O21" s="32" t="n"/>
      <c r="P21" s="33" t="n"/>
      <c r="Q21" s="29">
        <f>IF(OR($A21="",$G21="",$P21=""),"",$G21*$P21)</f>
        <v/>
      </c>
      <c r="R21" s="29">
        <f>IF(OR($A21="",$O21="",$P21=""),"",$O21*$P21)</f>
        <v/>
      </c>
      <c r="S21" s="30">
        <f>IF(OR($A21="",$G21="",$O21=""),"",$O21-$G21)</f>
        <v/>
      </c>
      <c r="T21" s="10">
        <f>IF(OR($A21="",$C21=""),"",IF($M21="Annulée","",IF($M21="Livrée",IF($N21="","",MAX(0,$N21-$C21)),IF(TODAY()&gt;$C21,TODAY()-$C21,0))))</f>
        <v/>
      </c>
      <c r="U21" s="9">
        <f>IF($A21="","",IF(OR($B21="",$C21="",$D21="",$J21="",$M21=""),"Donnée à compléter",IF($M21="Annulée","Annulée",IF(AND($M21="Livrée",$N21=""),"Réception à dater",IF(AND($M21&lt;&gt;"Livrée",$C21&lt;TODAY()),"En retard",IF(COUNTIFS($B$6:$B$105,$B21,$C$6:$C$105,$C21,$D$6:$D$105,$D21,$J$6:$J$105,$J21,$M$6:$M$105,"&lt;&gt;Annulée")&gt;1,"Conflit créneau / zone",IF(AND('Paramètres'!$B$10&lt;&gt;"",COUNTIFS($B$6:$B$105,$B21,$C$6:$C$105,$C21,$M$6:$M$105,"&lt;&gt;Annulée")&gt;'Paramètres'!$B$10),"Capacité journalière dépassée","OK")))))))</f>
        <v/>
      </c>
    </row>
    <row r="22">
      <c r="A22" s="18" t="n"/>
      <c r="B22" s="18" t="n"/>
      <c r="C22" s="31" t="n"/>
      <c r="D22" s="20" t="n"/>
      <c r="E22" s="18" t="n"/>
      <c r="F22" s="18" t="n"/>
      <c r="G22" s="32" t="n"/>
      <c r="H22" s="20" t="n"/>
      <c r="I22" s="20" t="n"/>
      <c r="J22" s="20" t="n"/>
      <c r="K22" s="20" t="n"/>
      <c r="L22" s="20" t="n"/>
      <c r="M22" s="20" t="n"/>
      <c r="N22" s="31" t="n"/>
      <c r="O22" s="32" t="n"/>
      <c r="P22" s="33" t="n"/>
      <c r="Q22" s="28">
        <f>IF(OR($A22="",$G22="",$P22=""),"",$G22*$P22)</f>
        <v/>
      </c>
      <c r="R22" s="28">
        <f>IF(OR($A22="",$O22="",$P22=""),"",$O22*$P22)</f>
        <v/>
      </c>
      <c r="S22" s="34">
        <f>IF(OR($A22="",$G22="",$O22=""),"",$O22-$G22)</f>
        <v/>
      </c>
      <c r="T22" s="7">
        <f>IF(OR($A22="",$C22=""),"",IF($M22="Annulée","",IF($M22="Livrée",IF($N22="","",MAX(0,$N22-$C22)),IF(TODAY()&gt;$C22,TODAY()-$C22,0))))</f>
        <v/>
      </c>
      <c r="U22" s="6">
        <f>IF($A22="","",IF(OR($B22="",$C22="",$D22="",$J22="",$M22=""),"Donnée à compléter",IF($M22="Annulée","Annulée",IF(AND($M22="Livrée",$N22=""),"Réception à dater",IF(AND($M22&lt;&gt;"Livrée",$C22&lt;TODAY()),"En retard",IF(COUNTIFS($B$6:$B$105,$B22,$C$6:$C$105,$C22,$D$6:$D$105,$D22,$J$6:$J$105,$J22,$M$6:$M$105,"&lt;&gt;Annulée")&gt;1,"Conflit créneau / zone",IF(AND('Paramètres'!$B$10&lt;&gt;"",COUNTIFS($B$6:$B$105,$B22,$C$6:$C$105,$C22,$M$6:$M$105,"&lt;&gt;Annulée")&gt;'Paramètres'!$B$10),"Capacité journalière dépassée","OK")))))))</f>
        <v/>
      </c>
    </row>
    <row r="23">
      <c r="A23" s="18" t="n"/>
      <c r="B23" s="18" t="n"/>
      <c r="C23" s="31" t="n"/>
      <c r="D23" s="20" t="n"/>
      <c r="E23" s="18" t="n"/>
      <c r="F23" s="18" t="n"/>
      <c r="G23" s="32" t="n"/>
      <c r="H23" s="20" t="n"/>
      <c r="I23" s="20" t="n"/>
      <c r="J23" s="20" t="n"/>
      <c r="K23" s="20" t="n"/>
      <c r="L23" s="20" t="n"/>
      <c r="M23" s="20" t="n"/>
      <c r="N23" s="31" t="n"/>
      <c r="O23" s="32" t="n"/>
      <c r="P23" s="33" t="n"/>
      <c r="Q23" s="29">
        <f>IF(OR($A23="",$G23="",$P23=""),"",$G23*$P23)</f>
        <v/>
      </c>
      <c r="R23" s="29">
        <f>IF(OR($A23="",$O23="",$P23=""),"",$O23*$P23)</f>
        <v/>
      </c>
      <c r="S23" s="30">
        <f>IF(OR($A23="",$G23="",$O23=""),"",$O23-$G23)</f>
        <v/>
      </c>
      <c r="T23" s="10">
        <f>IF(OR($A23="",$C23=""),"",IF($M23="Annulée","",IF($M23="Livrée",IF($N23="","",MAX(0,$N23-$C23)),IF(TODAY()&gt;$C23,TODAY()-$C23,0))))</f>
        <v/>
      </c>
      <c r="U23" s="9">
        <f>IF($A23="","",IF(OR($B23="",$C23="",$D23="",$J23="",$M23=""),"Donnée à compléter",IF($M23="Annulée","Annulée",IF(AND($M23="Livrée",$N23=""),"Réception à dater",IF(AND($M23&lt;&gt;"Livrée",$C23&lt;TODAY()),"En retard",IF(COUNTIFS($B$6:$B$105,$B23,$C$6:$C$105,$C23,$D$6:$D$105,$D23,$J$6:$J$105,$J23,$M$6:$M$105,"&lt;&gt;Annulée")&gt;1,"Conflit créneau / zone",IF(AND('Paramètres'!$B$10&lt;&gt;"",COUNTIFS($B$6:$B$105,$B23,$C$6:$C$105,$C23,$M$6:$M$105,"&lt;&gt;Annulée")&gt;'Paramètres'!$B$10),"Capacité journalière dépassée","OK")))))))</f>
        <v/>
      </c>
    </row>
    <row r="24">
      <c r="A24" s="18" t="n"/>
      <c r="B24" s="18" t="n"/>
      <c r="C24" s="31" t="n"/>
      <c r="D24" s="20" t="n"/>
      <c r="E24" s="18" t="n"/>
      <c r="F24" s="18" t="n"/>
      <c r="G24" s="32" t="n"/>
      <c r="H24" s="20" t="n"/>
      <c r="I24" s="20" t="n"/>
      <c r="J24" s="20" t="n"/>
      <c r="K24" s="20" t="n"/>
      <c r="L24" s="20" t="n"/>
      <c r="M24" s="20" t="n"/>
      <c r="N24" s="31" t="n"/>
      <c r="O24" s="32" t="n"/>
      <c r="P24" s="33" t="n"/>
      <c r="Q24" s="28">
        <f>IF(OR($A24="",$G24="",$P24=""),"",$G24*$P24)</f>
        <v/>
      </c>
      <c r="R24" s="28">
        <f>IF(OR($A24="",$O24="",$P24=""),"",$O24*$P24)</f>
        <v/>
      </c>
      <c r="S24" s="34">
        <f>IF(OR($A24="",$G24="",$O24=""),"",$O24-$G24)</f>
        <v/>
      </c>
      <c r="T24" s="7">
        <f>IF(OR($A24="",$C24=""),"",IF($M24="Annulée","",IF($M24="Livrée",IF($N24="","",MAX(0,$N24-$C24)),IF(TODAY()&gt;$C24,TODAY()-$C24,0))))</f>
        <v/>
      </c>
      <c r="U24" s="6">
        <f>IF($A24="","",IF(OR($B24="",$C24="",$D24="",$J24="",$M24=""),"Donnée à compléter",IF($M24="Annulée","Annulée",IF(AND($M24="Livrée",$N24=""),"Réception à dater",IF(AND($M24&lt;&gt;"Livrée",$C24&lt;TODAY()),"En retard",IF(COUNTIFS($B$6:$B$105,$B24,$C$6:$C$105,$C24,$D$6:$D$105,$D24,$J$6:$J$105,$J24,$M$6:$M$105,"&lt;&gt;Annulée")&gt;1,"Conflit créneau / zone",IF(AND('Paramètres'!$B$10&lt;&gt;"",COUNTIFS($B$6:$B$105,$B24,$C$6:$C$105,$C24,$M$6:$M$105,"&lt;&gt;Annulée")&gt;'Paramètres'!$B$10),"Capacité journalière dépassée","OK")))))))</f>
        <v/>
      </c>
    </row>
    <row r="25">
      <c r="A25" s="18" t="n"/>
      <c r="B25" s="18" t="n"/>
      <c r="C25" s="31" t="n"/>
      <c r="D25" s="20" t="n"/>
      <c r="E25" s="18" t="n"/>
      <c r="F25" s="18" t="n"/>
      <c r="G25" s="32" t="n"/>
      <c r="H25" s="20" t="n"/>
      <c r="I25" s="20" t="n"/>
      <c r="J25" s="20" t="n"/>
      <c r="K25" s="20" t="n"/>
      <c r="L25" s="20" t="n"/>
      <c r="M25" s="20" t="n"/>
      <c r="N25" s="31" t="n"/>
      <c r="O25" s="32" t="n"/>
      <c r="P25" s="33" t="n"/>
      <c r="Q25" s="29">
        <f>IF(OR($A25="",$G25="",$P25=""),"",$G25*$P25)</f>
        <v/>
      </c>
      <c r="R25" s="29">
        <f>IF(OR($A25="",$O25="",$P25=""),"",$O25*$P25)</f>
        <v/>
      </c>
      <c r="S25" s="30">
        <f>IF(OR($A25="",$G25="",$O25=""),"",$O25-$G25)</f>
        <v/>
      </c>
      <c r="T25" s="10">
        <f>IF(OR($A25="",$C25=""),"",IF($M25="Annulée","",IF($M25="Livrée",IF($N25="","",MAX(0,$N25-$C25)),IF(TODAY()&gt;$C25,TODAY()-$C25,0))))</f>
        <v/>
      </c>
      <c r="U25" s="9">
        <f>IF($A25="","",IF(OR($B25="",$C25="",$D25="",$J25="",$M25=""),"Donnée à compléter",IF($M25="Annulée","Annulée",IF(AND($M25="Livrée",$N25=""),"Réception à dater",IF(AND($M25&lt;&gt;"Livrée",$C25&lt;TODAY()),"En retard",IF(COUNTIFS($B$6:$B$105,$B25,$C$6:$C$105,$C25,$D$6:$D$105,$D25,$J$6:$J$105,$J25,$M$6:$M$105,"&lt;&gt;Annulée")&gt;1,"Conflit créneau / zone",IF(AND('Paramètres'!$B$10&lt;&gt;"",COUNTIFS($B$6:$B$105,$B25,$C$6:$C$105,$C25,$M$6:$M$105,"&lt;&gt;Annulée")&gt;'Paramètres'!$B$10),"Capacité journalière dépassée","OK")))))))</f>
        <v/>
      </c>
    </row>
    <row r="26">
      <c r="A26" s="18" t="n"/>
      <c r="B26" s="18" t="n"/>
      <c r="C26" s="31" t="n"/>
      <c r="D26" s="20" t="n"/>
      <c r="E26" s="18" t="n"/>
      <c r="F26" s="18" t="n"/>
      <c r="G26" s="32" t="n"/>
      <c r="H26" s="20" t="n"/>
      <c r="I26" s="20" t="n"/>
      <c r="J26" s="20" t="n"/>
      <c r="K26" s="20" t="n"/>
      <c r="L26" s="20" t="n"/>
      <c r="M26" s="20" t="n"/>
      <c r="N26" s="31" t="n"/>
      <c r="O26" s="32" t="n"/>
      <c r="P26" s="33" t="n"/>
      <c r="Q26" s="28">
        <f>IF(OR($A26="",$G26="",$P26=""),"",$G26*$P26)</f>
        <v/>
      </c>
      <c r="R26" s="28">
        <f>IF(OR($A26="",$O26="",$P26=""),"",$O26*$P26)</f>
        <v/>
      </c>
      <c r="S26" s="34">
        <f>IF(OR($A26="",$G26="",$O26=""),"",$O26-$G26)</f>
        <v/>
      </c>
      <c r="T26" s="7">
        <f>IF(OR($A26="",$C26=""),"",IF($M26="Annulée","",IF($M26="Livrée",IF($N26="","",MAX(0,$N26-$C26)),IF(TODAY()&gt;$C26,TODAY()-$C26,0))))</f>
        <v/>
      </c>
      <c r="U26" s="6">
        <f>IF($A26="","",IF(OR($B26="",$C26="",$D26="",$J26="",$M26=""),"Donnée à compléter",IF($M26="Annulée","Annulée",IF(AND($M26="Livrée",$N26=""),"Réception à dater",IF(AND($M26&lt;&gt;"Livrée",$C26&lt;TODAY()),"En retard",IF(COUNTIFS($B$6:$B$105,$B26,$C$6:$C$105,$C26,$D$6:$D$105,$D26,$J$6:$J$105,$J26,$M$6:$M$105,"&lt;&gt;Annulée")&gt;1,"Conflit créneau / zone",IF(AND('Paramètres'!$B$10&lt;&gt;"",COUNTIFS($B$6:$B$105,$B26,$C$6:$C$105,$C26,$M$6:$M$105,"&lt;&gt;Annulée")&gt;'Paramètres'!$B$10),"Capacité journalière dépassée","OK")))))))</f>
        <v/>
      </c>
    </row>
    <row r="27">
      <c r="A27" s="18" t="n"/>
      <c r="B27" s="18" t="n"/>
      <c r="C27" s="31" t="n"/>
      <c r="D27" s="20" t="n"/>
      <c r="E27" s="18" t="n"/>
      <c r="F27" s="18" t="n"/>
      <c r="G27" s="32" t="n"/>
      <c r="H27" s="20" t="n"/>
      <c r="I27" s="20" t="n"/>
      <c r="J27" s="20" t="n"/>
      <c r="K27" s="20" t="n"/>
      <c r="L27" s="20" t="n"/>
      <c r="M27" s="20" t="n"/>
      <c r="N27" s="31" t="n"/>
      <c r="O27" s="32" t="n"/>
      <c r="P27" s="33" t="n"/>
      <c r="Q27" s="29">
        <f>IF(OR($A27="",$G27="",$P27=""),"",$G27*$P27)</f>
        <v/>
      </c>
      <c r="R27" s="29">
        <f>IF(OR($A27="",$O27="",$P27=""),"",$O27*$P27)</f>
        <v/>
      </c>
      <c r="S27" s="30">
        <f>IF(OR($A27="",$G27="",$O27=""),"",$O27-$G27)</f>
        <v/>
      </c>
      <c r="T27" s="10">
        <f>IF(OR($A27="",$C27=""),"",IF($M27="Annulée","",IF($M27="Livrée",IF($N27="","",MAX(0,$N27-$C27)),IF(TODAY()&gt;$C27,TODAY()-$C27,0))))</f>
        <v/>
      </c>
      <c r="U27" s="9">
        <f>IF($A27="","",IF(OR($B27="",$C27="",$D27="",$J27="",$M27=""),"Donnée à compléter",IF($M27="Annulée","Annulée",IF(AND($M27="Livrée",$N27=""),"Réception à dater",IF(AND($M27&lt;&gt;"Livrée",$C27&lt;TODAY()),"En retard",IF(COUNTIFS($B$6:$B$105,$B27,$C$6:$C$105,$C27,$D$6:$D$105,$D27,$J$6:$J$105,$J27,$M$6:$M$105,"&lt;&gt;Annulée")&gt;1,"Conflit créneau / zone",IF(AND('Paramètres'!$B$10&lt;&gt;"",COUNTIFS($B$6:$B$105,$B27,$C$6:$C$105,$C27,$M$6:$M$105,"&lt;&gt;Annulée")&gt;'Paramètres'!$B$10),"Capacité journalière dépassée","OK")))))))</f>
        <v/>
      </c>
    </row>
    <row r="28">
      <c r="A28" s="18" t="n"/>
      <c r="B28" s="18" t="n"/>
      <c r="C28" s="31" t="n"/>
      <c r="D28" s="20" t="n"/>
      <c r="E28" s="18" t="n"/>
      <c r="F28" s="18" t="n"/>
      <c r="G28" s="32" t="n"/>
      <c r="H28" s="20" t="n"/>
      <c r="I28" s="20" t="n"/>
      <c r="J28" s="20" t="n"/>
      <c r="K28" s="20" t="n"/>
      <c r="L28" s="20" t="n"/>
      <c r="M28" s="20" t="n"/>
      <c r="N28" s="31" t="n"/>
      <c r="O28" s="32" t="n"/>
      <c r="P28" s="33" t="n"/>
      <c r="Q28" s="28">
        <f>IF(OR($A28="",$G28="",$P28=""),"",$G28*$P28)</f>
        <v/>
      </c>
      <c r="R28" s="28">
        <f>IF(OR($A28="",$O28="",$P28=""),"",$O28*$P28)</f>
        <v/>
      </c>
      <c r="S28" s="34">
        <f>IF(OR($A28="",$G28="",$O28=""),"",$O28-$G28)</f>
        <v/>
      </c>
      <c r="T28" s="7">
        <f>IF(OR($A28="",$C28=""),"",IF($M28="Annulée","",IF($M28="Livrée",IF($N28="","",MAX(0,$N28-$C28)),IF(TODAY()&gt;$C28,TODAY()-$C28,0))))</f>
        <v/>
      </c>
      <c r="U28" s="6">
        <f>IF($A28="","",IF(OR($B28="",$C28="",$D28="",$J28="",$M28=""),"Donnée à compléter",IF($M28="Annulée","Annulée",IF(AND($M28="Livrée",$N28=""),"Réception à dater",IF(AND($M28&lt;&gt;"Livrée",$C28&lt;TODAY()),"En retard",IF(COUNTIFS($B$6:$B$105,$B28,$C$6:$C$105,$C28,$D$6:$D$105,$D28,$J$6:$J$105,$J28,$M$6:$M$105,"&lt;&gt;Annulée")&gt;1,"Conflit créneau / zone",IF(AND('Paramètres'!$B$10&lt;&gt;"",COUNTIFS($B$6:$B$105,$B28,$C$6:$C$105,$C28,$M$6:$M$105,"&lt;&gt;Annulée")&gt;'Paramètres'!$B$10),"Capacité journalière dépassée","OK")))))))</f>
        <v/>
      </c>
    </row>
    <row r="29">
      <c r="A29" s="18" t="n"/>
      <c r="B29" s="18" t="n"/>
      <c r="C29" s="31" t="n"/>
      <c r="D29" s="20" t="n"/>
      <c r="E29" s="18" t="n"/>
      <c r="F29" s="18" t="n"/>
      <c r="G29" s="32" t="n"/>
      <c r="H29" s="20" t="n"/>
      <c r="I29" s="20" t="n"/>
      <c r="J29" s="20" t="n"/>
      <c r="K29" s="20" t="n"/>
      <c r="L29" s="20" t="n"/>
      <c r="M29" s="20" t="n"/>
      <c r="N29" s="31" t="n"/>
      <c r="O29" s="32" t="n"/>
      <c r="P29" s="33" t="n"/>
      <c r="Q29" s="29">
        <f>IF(OR($A29="",$G29="",$P29=""),"",$G29*$P29)</f>
        <v/>
      </c>
      <c r="R29" s="29">
        <f>IF(OR($A29="",$O29="",$P29=""),"",$O29*$P29)</f>
        <v/>
      </c>
      <c r="S29" s="30">
        <f>IF(OR($A29="",$G29="",$O29=""),"",$O29-$G29)</f>
        <v/>
      </c>
      <c r="T29" s="10">
        <f>IF(OR($A29="",$C29=""),"",IF($M29="Annulée","",IF($M29="Livrée",IF($N29="","",MAX(0,$N29-$C29)),IF(TODAY()&gt;$C29,TODAY()-$C29,0))))</f>
        <v/>
      </c>
      <c r="U29" s="9">
        <f>IF($A29="","",IF(OR($B29="",$C29="",$D29="",$J29="",$M29=""),"Donnée à compléter",IF($M29="Annulée","Annulée",IF(AND($M29="Livrée",$N29=""),"Réception à dater",IF(AND($M29&lt;&gt;"Livrée",$C29&lt;TODAY()),"En retard",IF(COUNTIFS($B$6:$B$105,$B29,$C$6:$C$105,$C29,$D$6:$D$105,$D29,$J$6:$J$105,$J29,$M$6:$M$105,"&lt;&gt;Annulée")&gt;1,"Conflit créneau / zone",IF(AND('Paramètres'!$B$10&lt;&gt;"",COUNTIFS($B$6:$B$105,$B29,$C$6:$C$105,$C29,$M$6:$M$105,"&lt;&gt;Annulée")&gt;'Paramètres'!$B$10),"Capacité journalière dépassée","OK")))))))</f>
        <v/>
      </c>
    </row>
    <row r="30">
      <c r="A30" s="18" t="n"/>
      <c r="B30" s="18" t="n"/>
      <c r="C30" s="31" t="n"/>
      <c r="D30" s="20" t="n"/>
      <c r="E30" s="18" t="n"/>
      <c r="F30" s="18" t="n"/>
      <c r="G30" s="32" t="n"/>
      <c r="H30" s="20" t="n"/>
      <c r="I30" s="20" t="n"/>
      <c r="J30" s="20" t="n"/>
      <c r="K30" s="20" t="n"/>
      <c r="L30" s="20" t="n"/>
      <c r="M30" s="20" t="n"/>
      <c r="N30" s="31" t="n"/>
      <c r="O30" s="32" t="n"/>
      <c r="P30" s="33" t="n"/>
      <c r="Q30" s="28">
        <f>IF(OR($A30="",$G30="",$P30=""),"",$G30*$P30)</f>
        <v/>
      </c>
      <c r="R30" s="28">
        <f>IF(OR($A30="",$O30="",$P30=""),"",$O30*$P30)</f>
        <v/>
      </c>
      <c r="S30" s="34">
        <f>IF(OR($A30="",$G30="",$O30=""),"",$O30-$G30)</f>
        <v/>
      </c>
      <c r="T30" s="7">
        <f>IF(OR($A30="",$C30=""),"",IF($M30="Annulée","",IF($M30="Livrée",IF($N30="","",MAX(0,$N30-$C30)),IF(TODAY()&gt;$C30,TODAY()-$C30,0))))</f>
        <v/>
      </c>
      <c r="U30" s="6">
        <f>IF($A30="","",IF(OR($B30="",$C30="",$D30="",$J30="",$M30=""),"Donnée à compléter",IF($M30="Annulée","Annulée",IF(AND($M30="Livrée",$N30=""),"Réception à dater",IF(AND($M30&lt;&gt;"Livrée",$C30&lt;TODAY()),"En retard",IF(COUNTIFS($B$6:$B$105,$B30,$C$6:$C$105,$C30,$D$6:$D$105,$D30,$J$6:$J$105,$J30,$M$6:$M$105,"&lt;&gt;Annulée")&gt;1,"Conflit créneau / zone",IF(AND('Paramètres'!$B$10&lt;&gt;"",COUNTIFS($B$6:$B$105,$B30,$C$6:$C$105,$C30,$M$6:$M$105,"&lt;&gt;Annulée")&gt;'Paramètres'!$B$10),"Capacité journalière dépassée","OK")))))))</f>
        <v/>
      </c>
    </row>
    <row r="31">
      <c r="A31" s="18" t="n"/>
      <c r="B31" s="18" t="n"/>
      <c r="C31" s="31" t="n"/>
      <c r="D31" s="20" t="n"/>
      <c r="E31" s="18" t="n"/>
      <c r="F31" s="18" t="n"/>
      <c r="G31" s="32" t="n"/>
      <c r="H31" s="20" t="n"/>
      <c r="I31" s="20" t="n"/>
      <c r="J31" s="20" t="n"/>
      <c r="K31" s="20" t="n"/>
      <c r="L31" s="20" t="n"/>
      <c r="M31" s="20" t="n"/>
      <c r="N31" s="31" t="n"/>
      <c r="O31" s="32" t="n"/>
      <c r="P31" s="33" t="n"/>
      <c r="Q31" s="29">
        <f>IF(OR($A31="",$G31="",$P31=""),"",$G31*$P31)</f>
        <v/>
      </c>
      <c r="R31" s="29">
        <f>IF(OR($A31="",$O31="",$P31=""),"",$O31*$P31)</f>
        <v/>
      </c>
      <c r="S31" s="30">
        <f>IF(OR($A31="",$G31="",$O31=""),"",$O31-$G31)</f>
        <v/>
      </c>
      <c r="T31" s="10">
        <f>IF(OR($A31="",$C31=""),"",IF($M31="Annulée","",IF($M31="Livrée",IF($N31="","",MAX(0,$N31-$C31)),IF(TODAY()&gt;$C31,TODAY()-$C31,0))))</f>
        <v/>
      </c>
      <c r="U31" s="9">
        <f>IF($A31="","",IF(OR($B31="",$C31="",$D31="",$J31="",$M31=""),"Donnée à compléter",IF($M31="Annulée","Annulée",IF(AND($M31="Livrée",$N31=""),"Réception à dater",IF(AND($M31&lt;&gt;"Livrée",$C31&lt;TODAY()),"En retard",IF(COUNTIFS($B$6:$B$105,$B31,$C$6:$C$105,$C31,$D$6:$D$105,$D31,$J$6:$J$105,$J31,$M$6:$M$105,"&lt;&gt;Annulée")&gt;1,"Conflit créneau / zone",IF(AND('Paramètres'!$B$10&lt;&gt;"",COUNTIFS($B$6:$B$105,$B31,$C$6:$C$105,$C31,$M$6:$M$105,"&lt;&gt;Annulée")&gt;'Paramètres'!$B$10),"Capacité journalière dépassée","OK")))))))</f>
        <v/>
      </c>
    </row>
    <row r="32">
      <c r="A32" s="18" t="n"/>
      <c r="B32" s="18" t="n"/>
      <c r="C32" s="31" t="n"/>
      <c r="D32" s="20" t="n"/>
      <c r="E32" s="18" t="n"/>
      <c r="F32" s="18" t="n"/>
      <c r="G32" s="32" t="n"/>
      <c r="H32" s="20" t="n"/>
      <c r="I32" s="20" t="n"/>
      <c r="J32" s="20" t="n"/>
      <c r="K32" s="20" t="n"/>
      <c r="L32" s="20" t="n"/>
      <c r="M32" s="20" t="n"/>
      <c r="N32" s="31" t="n"/>
      <c r="O32" s="32" t="n"/>
      <c r="P32" s="33" t="n"/>
      <c r="Q32" s="28">
        <f>IF(OR($A32="",$G32="",$P32=""),"",$G32*$P32)</f>
        <v/>
      </c>
      <c r="R32" s="28">
        <f>IF(OR($A32="",$O32="",$P32=""),"",$O32*$P32)</f>
        <v/>
      </c>
      <c r="S32" s="34">
        <f>IF(OR($A32="",$G32="",$O32=""),"",$O32-$G32)</f>
        <v/>
      </c>
      <c r="T32" s="7">
        <f>IF(OR($A32="",$C32=""),"",IF($M32="Annulée","",IF($M32="Livrée",IF($N32="","",MAX(0,$N32-$C32)),IF(TODAY()&gt;$C32,TODAY()-$C32,0))))</f>
        <v/>
      </c>
      <c r="U32" s="6">
        <f>IF($A32="","",IF(OR($B32="",$C32="",$D32="",$J32="",$M32=""),"Donnée à compléter",IF($M32="Annulée","Annulée",IF(AND($M32="Livrée",$N32=""),"Réception à dater",IF(AND($M32&lt;&gt;"Livrée",$C32&lt;TODAY()),"En retard",IF(COUNTIFS($B$6:$B$105,$B32,$C$6:$C$105,$C32,$D$6:$D$105,$D32,$J$6:$J$105,$J32,$M$6:$M$105,"&lt;&gt;Annulée")&gt;1,"Conflit créneau / zone",IF(AND('Paramètres'!$B$10&lt;&gt;"",COUNTIFS($B$6:$B$105,$B32,$C$6:$C$105,$C32,$M$6:$M$105,"&lt;&gt;Annulée")&gt;'Paramètres'!$B$10),"Capacité journalière dépassée","OK")))))))</f>
        <v/>
      </c>
    </row>
    <row r="33">
      <c r="A33" s="18" t="n"/>
      <c r="B33" s="18" t="n"/>
      <c r="C33" s="31" t="n"/>
      <c r="D33" s="20" t="n"/>
      <c r="E33" s="18" t="n"/>
      <c r="F33" s="18" t="n"/>
      <c r="G33" s="32" t="n"/>
      <c r="H33" s="20" t="n"/>
      <c r="I33" s="20" t="n"/>
      <c r="J33" s="20" t="n"/>
      <c r="K33" s="20" t="n"/>
      <c r="L33" s="20" t="n"/>
      <c r="M33" s="20" t="n"/>
      <c r="N33" s="31" t="n"/>
      <c r="O33" s="32" t="n"/>
      <c r="P33" s="33" t="n"/>
      <c r="Q33" s="29">
        <f>IF(OR($A33="",$G33="",$P33=""),"",$G33*$P33)</f>
        <v/>
      </c>
      <c r="R33" s="29">
        <f>IF(OR($A33="",$O33="",$P33=""),"",$O33*$P33)</f>
        <v/>
      </c>
      <c r="S33" s="30">
        <f>IF(OR($A33="",$G33="",$O33=""),"",$O33-$G33)</f>
        <v/>
      </c>
      <c r="T33" s="10">
        <f>IF(OR($A33="",$C33=""),"",IF($M33="Annulée","",IF($M33="Livrée",IF($N33="","",MAX(0,$N33-$C33)),IF(TODAY()&gt;$C33,TODAY()-$C33,0))))</f>
        <v/>
      </c>
      <c r="U33" s="9">
        <f>IF($A33="","",IF(OR($B33="",$C33="",$D33="",$J33="",$M33=""),"Donnée à compléter",IF($M33="Annulée","Annulée",IF(AND($M33="Livrée",$N33=""),"Réception à dater",IF(AND($M33&lt;&gt;"Livrée",$C33&lt;TODAY()),"En retard",IF(COUNTIFS($B$6:$B$105,$B33,$C$6:$C$105,$C33,$D$6:$D$105,$D33,$J$6:$J$105,$J33,$M$6:$M$105,"&lt;&gt;Annulée")&gt;1,"Conflit créneau / zone",IF(AND('Paramètres'!$B$10&lt;&gt;"",COUNTIFS($B$6:$B$105,$B33,$C$6:$C$105,$C33,$M$6:$M$105,"&lt;&gt;Annulée")&gt;'Paramètres'!$B$10),"Capacité journalière dépassée","OK")))))))</f>
        <v/>
      </c>
    </row>
    <row r="34">
      <c r="A34" s="18" t="n"/>
      <c r="B34" s="18" t="n"/>
      <c r="C34" s="31" t="n"/>
      <c r="D34" s="20" t="n"/>
      <c r="E34" s="18" t="n"/>
      <c r="F34" s="18" t="n"/>
      <c r="G34" s="32" t="n"/>
      <c r="H34" s="20" t="n"/>
      <c r="I34" s="20" t="n"/>
      <c r="J34" s="20" t="n"/>
      <c r="K34" s="20" t="n"/>
      <c r="L34" s="20" t="n"/>
      <c r="M34" s="20" t="n"/>
      <c r="N34" s="31" t="n"/>
      <c r="O34" s="32" t="n"/>
      <c r="P34" s="33" t="n"/>
      <c r="Q34" s="28">
        <f>IF(OR($A34="",$G34="",$P34=""),"",$G34*$P34)</f>
        <v/>
      </c>
      <c r="R34" s="28">
        <f>IF(OR($A34="",$O34="",$P34=""),"",$O34*$P34)</f>
        <v/>
      </c>
      <c r="S34" s="34">
        <f>IF(OR($A34="",$G34="",$O34=""),"",$O34-$G34)</f>
        <v/>
      </c>
      <c r="T34" s="7">
        <f>IF(OR($A34="",$C34=""),"",IF($M34="Annulée","",IF($M34="Livrée",IF($N34="","",MAX(0,$N34-$C34)),IF(TODAY()&gt;$C34,TODAY()-$C34,0))))</f>
        <v/>
      </c>
      <c r="U34" s="6">
        <f>IF($A34="","",IF(OR($B34="",$C34="",$D34="",$J34="",$M34=""),"Donnée à compléter",IF($M34="Annulée","Annulée",IF(AND($M34="Livrée",$N34=""),"Réception à dater",IF(AND($M34&lt;&gt;"Livrée",$C34&lt;TODAY()),"En retard",IF(COUNTIFS($B$6:$B$105,$B34,$C$6:$C$105,$C34,$D$6:$D$105,$D34,$J$6:$J$105,$J34,$M$6:$M$105,"&lt;&gt;Annulée")&gt;1,"Conflit créneau / zone",IF(AND('Paramètres'!$B$10&lt;&gt;"",COUNTIFS($B$6:$B$105,$B34,$C$6:$C$105,$C34,$M$6:$M$105,"&lt;&gt;Annulée")&gt;'Paramètres'!$B$10),"Capacité journalière dépassée","OK")))))))</f>
        <v/>
      </c>
    </row>
    <row r="35">
      <c r="A35" s="18" t="n"/>
      <c r="B35" s="18" t="n"/>
      <c r="C35" s="31" t="n"/>
      <c r="D35" s="20" t="n"/>
      <c r="E35" s="18" t="n"/>
      <c r="F35" s="18" t="n"/>
      <c r="G35" s="32" t="n"/>
      <c r="H35" s="20" t="n"/>
      <c r="I35" s="20" t="n"/>
      <c r="J35" s="20" t="n"/>
      <c r="K35" s="20" t="n"/>
      <c r="L35" s="20" t="n"/>
      <c r="M35" s="20" t="n"/>
      <c r="N35" s="31" t="n"/>
      <c r="O35" s="32" t="n"/>
      <c r="P35" s="33" t="n"/>
      <c r="Q35" s="29">
        <f>IF(OR($A35="",$G35="",$P35=""),"",$G35*$P35)</f>
        <v/>
      </c>
      <c r="R35" s="29">
        <f>IF(OR($A35="",$O35="",$P35=""),"",$O35*$P35)</f>
        <v/>
      </c>
      <c r="S35" s="30">
        <f>IF(OR($A35="",$G35="",$O35=""),"",$O35-$G35)</f>
        <v/>
      </c>
      <c r="T35" s="10">
        <f>IF(OR($A35="",$C35=""),"",IF($M35="Annulée","",IF($M35="Livrée",IF($N35="","",MAX(0,$N35-$C35)),IF(TODAY()&gt;$C35,TODAY()-$C35,0))))</f>
        <v/>
      </c>
      <c r="U35" s="9">
        <f>IF($A35="","",IF(OR($B35="",$C35="",$D35="",$J35="",$M35=""),"Donnée à compléter",IF($M35="Annulée","Annulée",IF(AND($M35="Livrée",$N35=""),"Réception à dater",IF(AND($M35&lt;&gt;"Livrée",$C35&lt;TODAY()),"En retard",IF(COUNTIFS($B$6:$B$105,$B35,$C$6:$C$105,$C35,$D$6:$D$105,$D35,$J$6:$J$105,$J35,$M$6:$M$105,"&lt;&gt;Annulée")&gt;1,"Conflit créneau / zone",IF(AND('Paramètres'!$B$10&lt;&gt;"",COUNTIFS($B$6:$B$105,$B35,$C$6:$C$105,$C35,$M$6:$M$105,"&lt;&gt;Annulée")&gt;'Paramètres'!$B$10),"Capacité journalière dépassée","OK")))))))</f>
        <v/>
      </c>
    </row>
    <row r="36">
      <c r="A36" s="18" t="n"/>
      <c r="B36" s="18" t="n"/>
      <c r="C36" s="31" t="n"/>
      <c r="D36" s="20" t="n"/>
      <c r="E36" s="18" t="n"/>
      <c r="F36" s="18" t="n"/>
      <c r="G36" s="32" t="n"/>
      <c r="H36" s="20" t="n"/>
      <c r="I36" s="20" t="n"/>
      <c r="J36" s="20" t="n"/>
      <c r="K36" s="20" t="n"/>
      <c r="L36" s="20" t="n"/>
      <c r="M36" s="20" t="n"/>
      <c r="N36" s="31" t="n"/>
      <c r="O36" s="32" t="n"/>
      <c r="P36" s="33" t="n"/>
      <c r="Q36" s="28">
        <f>IF(OR($A36="",$G36="",$P36=""),"",$G36*$P36)</f>
        <v/>
      </c>
      <c r="R36" s="28">
        <f>IF(OR($A36="",$O36="",$P36=""),"",$O36*$P36)</f>
        <v/>
      </c>
      <c r="S36" s="34">
        <f>IF(OR($A36="",$G36="",$O36=""),"",$O36-$G36)</f>
        <v/>
      </c>
      <c r="T36" s="7">
        <f>IF(OR($A36="",$C36=""),"",IF($M36="Annulée","",IF($M36="Livrée",IF($N36="","",MAX(0,$N36-$C36)),IF(TODAY()&gt;$C36,TODAY()-$C36,0))))</f>
        <v/>
      </c>
      <c r="U36" s="6">
        <f>IF($A36="","",IF(OR($B36="",$C36="",$D36="",$J36="",$M36=""),"Donnée à compléter",IF($M36="Annulée","Annulée",IF(AND($M36="Livrée",$N36=""),"Réception à dater",IF(AND($M36&lt;&gt;"Livrée",$C36&lt;TODAY()),"En retard",IF(COUNTIFS($B$6:$B$105,$B36,$C$6:$C$105,$C36,$D$6:$D$105,$D36,$J$6:$J$105,$J36,$M$6:$M$105,"&lt;&gt;Annulée")&gt;1,"Conflit créneau / zone",IF(AND('Paramètres'!$B$10&lt;&gt;"",COUNTIFS($B$6:$B$105,$B36,$C$6:$C$105,$C36,$M$6:$M$105,"&lt;&gt;Annulée")&gt;'Paramètres'!$B$10),"Capacité journalière dépassée","OK")))))))</f>
        <v/>
      </c>
    </row>
    <row r="37">
      <c r="A37" s="18" t="n"/>
      <c r="B37" s="18" t="n"/>
      <c r="C37" s="31" t="n"/>
      <c r="D37" s="20" t="n"/>
      <c r="E37" s="18" t="n"/>
      <c r="F37" s="18" t="n"/>
      <c r="G37" s="32" t="n"/>
      <c r="H37" s="20" t="n"/>
      <c r="I37" s="20" t="n"/>
      <c r="J37" s="20" t="n"/>
      <c r="K37" s="20" t="n"/>
      <c r="L37" s="20" t="n"/>
      <c r="M37" s="20" t="n"/>
      <c r="N37" s="31" t="n"/>
      <c r="O37" s="32" t="n"/>
      <c r="P37" s="33" t="n"/>
      <c r="Q37" s="29">
        <f>IF(OR($A37="",$G37="",$P37=""),"",$G37*$P37)</f>
        <v/>
      </c>
      <c r="R37" s="29">
        <f>IF(OR($A37="",$O37="",$P37=""),"",$O37*$P37)</f>
        <v/>
      </c>
      <c r="S37" s="30">
        <f>IF(OR($A37="",$G37="",$O37=""),"",$O37-$G37)</f>
        <v/>
      </c>
      <c r="T37" s="10">
        <f>IF(OR($A37="",$C37=""),"",IF($M37="Annulée","",IF($M37="Livrée",IF($N37="","",MAX(0,$N37-$C37)),IF(TODAY()&gt;$C37,TODAY()-$C37,0))))</f>
        <v/>
      </c>
      <c r="U37" s="9">
        <f>IF($A37="","",IF(OR($B37="",$C37="",$D37="",$J37="",$M37=""),"Donnée à compléter",IF($M37="Annulée","Annulée",IF(AND($M37="Livrée",$N37=""),"Réception à dater",IF(AND($M37&lt;&gt;"Livrée",$C37&lt;TODAY()),"En retard",IF(COUNTIFS($B$6:$B$105,$B37,$C$6:$C$105,$C37,$D$6:$D$105,$D37,$J$6:$J$105,$J37,$M$6:$M$105,"&lt;&gt;Annulée")&gt;1,"Conflit créneau / zone",IF(AND('Paramètres'!$B$10&lt;&gt;"",COUNTIFS($B$6:$B$105,$B37,$C$6:$C$105,$C37,$M$6:$M$105,"&lt;&gt;Annulée")&gt;'Paramètres'!$B$10),"Capacité journalière dépassée","OK")))))))</f>
        <v/>
      </c>
    </row>
    <row r="38">
      <c r="A38" s="18" t="n"/>
      <c r="B38" s="18" t="n"/>
      <c r="C38" s="31" t="n"/>
      <c r="D38" s="20" t="n"/>
      <c r="E38" s="18" t="n"/>
      <c r="F38" s="18" t="n"/>
      <c r="G38" s="32" t="n"/>
      <c r="H38" s="20" t="n"/>
      <c r="I38" s="20" t="n"/>
      <c r="J38" s="20" t="n"/>
      <c r="K38" s="20" t="n"/>
      <c r="L38" s="20" t="n"/>
      <c r="M38" s="20" t="n"/>
      <c r="N38" s="31" t="n"/>
      <c r="O38" s="32" t="n"/>
      <c r="P38" s="33" t="n"/>
      <c r="Q38" s="28">
        <f>IF(OR($A38="",$G38="",$P38=""),"",$G38*$P38)</f>
        <v/>
      </c>
      <c r="R38" s="28">
        <f>IF(OR($A38="",$O38="",$P38=""),"",$O38*$P38)</f>
        <v/>
      </c>
      <c r="S38" s="34">
        <f>IF(OR($A38="",$G38="",$O38=""),"",$O38-$G38)</f>
        <v/>
      </c>
      <c r="T38" s="7">
        <f>IF(OR($A38="",$C38=""),"",IF($M38="Annulée","",IF($M38="Livrée",IF($N38="","",MAX(0,$N38-$C38)),IF(TODAY()&gt;$C38,TODAY()-$C38,0))))</f>
        <v/>
      </c>
      <c r="U38" s="6">
        <f>IF($A38="","",IF(OR($B38="",$C38="",$D38="",$J38="",$M38=""),"Donnée à compléter",IF($M38="Annulée","Annulée",IF(AND($M38="Livrée",$N38=""),"Réception à dater",IF(AND($M38&lt;&gt;"Livrée",$C38&lt;TODAY()),"En retard",IF(COUNTIFS($B$6:$B$105,$B38,$C$6:$C$105,$C38,$D$6:$D$105,$D38,$J$6:$J$105,$J38,$M$6:$M$105,"&lt;&gt;Annulée")&gt;1,"Conflit créneau / zone",IF(AND('Paramètres'!$B$10&lt;&gt;"",COUNTIFS($B$6:$B$105,$B38,$C$6:$C$105,$C38,$M$6:$M$105,"&lt;&gt;Annulée")&gt;'Paramètres'!$B$10),"Capacité journalière dépassée","OK")))))))</f>
        <v/>
      </c>
    </row>
    <row r="39">
      <c r="A39" s="18" t="n"/>
      <c r="B39" s="18" t="n"/>
      <c r="C39" s="31" t="n"/>
      <c r="D39" s="20" t="n"/>
      <c r="E39" s="18" t="n"/>
      <c r="F39" s="18" t="n"/>
      <c r="G39" s="32" t="n"/>
      <c r="H39" s="20" t="n"/>
      <c r="I39" s="20" t="n"/>
      <c r="J39" s="20" t="n"/>
      <c r="K39" s="20" t="n"/>
      <c r="L39" s="20" t="n"/>
      <c r="M39" s="20" t="n"/>
      <c r="N39" s="31" t="n"/>
      <c r="O39" s="32" t="n"/>
      <c r="P39" s="33" t="n"/>
      <c r="Q39" s="29">
        <f>IF(OR($A39="",$G39="",$P39=""),"",$G39*$P39)</f>
        <v/>
      </c>
      <c r="R39" s="29">
        <f>IF(OR($A39="",$O39="",$P39=""),"",$O39*$P39)</f>
        <v/>
      </c>
      <c r="S39" s="30">
        <f>IF(OR($A39="",$G39="",$O39=""),"",$O39-$G39)</f>
        <v/>
      </c>
      <c r="T39" s="10">
        <f>IF(OR($A39="",$C39=""),"",IF($M39="Annulée","",IF($M39="Livrée",IF($N39="","",MAX(0,$N39-$C39)),IF(TODAY()&gt;$C39,TODAY()-$C39,0))))</f>
        <v/>
      </c>
      <c r="U39" s="9">
        <f>IF($A39="","",IF(OR($B39="",$C39="",$D39="",$J39="",$M39=""),"Donnée à compléter",IF($M39="Annulée","Annulée",IF(AND($M39="Livrée",$N39=""),"Réception à dater",IF(AND($M39&lt;&gt;"Livrée",$C39&lt;TODAY()),"En retard",IF(COUNTIFS($B$6:$B$105,$B39,$C$6:$C$105,$C39,$D$6:$D$105,$D39,$J$6:$J$105,$J39,$M$6:$M$105,"&lt;&gt;Annulée")&gt;1,"Conflit créneau / zone",IF(AND('Paramètres'!$B$10&lt;&gt;"",COUNTIFS($B$6:$B$105,$B39,$C$6:$C$105,$C39,$M$6:$M$105,"&lt;&gt;Annulée")&gt;'Paramètres'!$B$10),"Capacité journalière dépassée","OK")))))))</f>
        <v/>
      </c>
    </row>
    <row r="40">
      <c r="A40" s="18" t="n"/>
      <c r="B40" s="18" t="n"/>
      <c r="C40" s="31" t="n"/>
      <c r="D40" s="20" t="n"/>
      <c r="E40" s="18" t="n"/>
      <c r="F40" s="18" t="n"/>
      <c r="G40" s="32" t="n"/>
      <c r="H40" s="20" t="n"/>
      <c r="I40" s="20" t="n"/>
      <c r="J40" s="20" t="n"/>
      <c r="K40" s="20" t="n"/>
      <c r="L40" s="20" t="n"/>
      <c r="M40" s="20" t="n"/>
      <c r="N40" s="31" t="n"/>
      <c r="O40" s="32" t="n"/>
      <c r="P40" s="33" t="n"/>
      <c r="Q40" s="28">
        <f>IF(OR($A40="",$G40="",$P40=""),"",$G40*$P40)</f>
        <v/>
      </c>
      <c r="R40" s="28">
        <f>IF(OR($A40="",$O40="",$P40=""),"",$O40*$P40)</f>
        <v/>
      </c>
      <c r="S40" s="34">
        <f>IF(OR($A40="",$G40="",$O40=""),"",$O40-$G40)</f>
        <v/>
      </c>
      <c r="T40" s="7">
        <f>IF(OR($A40="",$C40=""),"",IF($M40="Annulée","",IF($M40="Livrée",IF($N40="","",MAX(0,$N40-$C40)),IF(TODAY()&gt;$C40,TODAY()-$C40,0))))</f>
        <v/>
      </c>
      <c r="U40" s="6">
        <f>IF($A40="","",IF(OR($B40="",$C40="",$D40="",$J40="",$M40=""),"Donnée à compléter",IF($M40="Annulée","Annulée",IF(AND($M40="Livrée",$N40=""),"Réception à dater",IF(AND($M40&lt;&gt;"Livrée",$C40&lt;TODAY()),"En retard",IF(COUNTIFS($B$6:$B$105,$B40,$C$6:$C$105,$C40,$D$6:$D$105,$D40,$J$6:$J$105,$J40,$M$6:$M$105,"&lt;&gt;Annulée")&gt;1,"Conflit créneau / zone",IF(AND('Paramètres'!$B$10&lt;&gt;"",COUNTIFS($B$6:$B$105,$B40,$C$6:$C$105,$C40,$M$6:$M$105,"&lt;&gt;Annulée")&gt;'Paramètres'!$B$10),"Capacité journalière dépassée","OK")))))))</f>
        <v/>
      </c>
    </row>
    <row r="41">
      <c r="A41" s="18" t="n"/>
      <c r="B41" s="18" t="n"/>
      <c r="C41" s="31" t="n"/>
      <c r="D41" s="20" t="n"/>
      <c r="E41" s="18" t="n"/>
      <c r="F41" s="18" t="n"/>
      <c r="G41" s="32" t="n"/>
      <c r="H41" s="20" t="n"/>
      <c r="I41" s="20" t="n"/>
      <c r="J41" s="20" t="n"/>
      <c r="K41" s="20" t="n"/>
      <c r="L41" s="20" t="n"/>
      <c r="M41" s="20" t="n"/>
      <c r="N41" s="31" t="n"/>
      <c r="O41" s="32" t="n"/>
      <c r="P41" s="33" t="n"/>
      <c r="Q41" s="29">
        <f>IF(OR($A41="",$G41="",$P41=""),"",$G41*$P41)</f>
        <v/>
      </c>
      <c r="R41" s="29">
        <f>IF(OR($A41="",$O41="",$P41=""),"",$O41*$P41)</f>
        <v/>
      </c>
      <c r="S41" s="30">
        <f>IF(OR($A41="",$G41="",$O41=""),"",$O41-$G41)</f>
        <v/>
      </c>
      <c r="T41" s="10">
        <f>IF(OR($A41="",$C41=""),"",IF($M41="Annulée","",IF($M41="Livrée",IF($N41="","",MAX(0,$N41-$C41)),IF(TODAY()&gt;$C41,TODAY()-$C41,0))))</f>
        <v/>
      </c>
      <c r="U41" s="9">
        <f>IF($A41="","",IF(OR($B41="",$C41="",$D41="",$J41="",$M41=""),"Donnée à compléter",IF($M41="Annulée","Annulée",IF(AND($M41="Livrée",$N41=""),"Réception à dater",IF(AND($M41&lt;&gt;"Livrée",$C41&lt;TODAY()),"En retard",IF(COUNTIFS($B$6:$B$105,$B41,$C$6:$C$105,$C41,$D$6:$D$105,$D41,$J$6:$J$105,$J41,$M$6:$M$105,"&lt;&gt;Annulée")&gt;1,"Conflit créneau / zone",IF(AND('Paramètres'!$B$10&lt;&gt;"",COUNTIFS($B$6:$B$105,$B41,$C$6:$C$105,$C41,$M$6:$M$105,"&lt;&gt;Annulée")&gt;'Paramètres'!$B$10),"Capacité journalière dépassée","OK")))))))</f>
        <v/>
      </c>
    </row>
    <row r="42">
      <c r="A42" s="18" t="n"/>
      <c r="B42" s="18" t="n"/>
      <c r="C42" s="31" t="n"/>
      <c r="D42" s="20" t="n"/>
      <c r="E42" s="18" t="n"/>
      <c r="F42" s="18" t="n"/>
      <c r="G42" s="32" t="n"/>
      <c r="H42" s="20" t="n"/>
      <c r="I42" s="20" t="n"/>
      <c r="J42" s="20" t="n"/>
      <c r="K42" s="20" t="n"/>
      <c r="L42" s="20" t="n"/>
      <c r="M42" s="20" t="n"/>
      <c r="N42" s="31" t="n"/>
      <c r="O42" s="32" t="n"/>
      <c r="P42" s="33" t="n"/>
      <c r="Q42" s="28">
        <f>IF(OR($A42="",$G42="",$P42=""),"",$G42*$P42)</f>
        <v/>
      </c>
      <c r="R42" s="28">
        <f>IF(OR($A42="",$O42="",$P42=""),"",$O42*$P42)</f>
        <v/>
      </c>
      <c r="S42" s="34">
        <f>IF(OR($A42="",$G42="",$O42=""),"",$O42-$G42)</f>
        <v/>
      </c>
      <c r="T42" s="7">
        <f>IF(OR($A42="",$C42=""),"",IF($M42="Annulée","",IF($M42="Livrée",IF($N42="","",MAX(0,$N42-$C42)),IF(TODAY()&gt;$C42,TODAY()-$C42,0))))</f>
        <v/>
      </c>
      <c r="U42" s="6">
        <f>IF($A42="","",IF(OR($B42="",$C42="",$D42="",$J42="",$M42=""),"Donnée à compléter",IF($M42="Annulée","Annulée",IF(AND($M42="Livrée",$N42=""),"Réception à dater",IF(AND($M42&lt;&gt;"Livrée",$C42&lt;TODAY()),"En retard",IF(COUNTIFS($B$6:$B$105,$B42,$C$6:$C$105,$C42,$D$6:$D$105,$D42,$J$6:$J$105,$J42,$M$6:$M$105,"&lt;&gt;Annulée")&gt;1,"Conflit créneau / zone",IF(AND('Paramètres'!$B$10&lt;&gt;"",COUNTIFS($B$6:$B$105,$B42,$C$6:$C$105,$C42,$M$6:$M$105,"&lt;&gt;Annulée")&gt;'Paramètres'!$B$10),"Capacité journalière dépassée","OK")))))))</f>
        <v/>
      </c>
    </row>
    <row r="43">
      <c r="A43" s="18" t="n"/>
      <c r="B43" s="18" t="n"/>
      <c r="C43" s="31" t="n"/>
      <c r="D43" s="20" t="n"/>
      <c r="E43" s="18" t="n"/>
      <c r="F43" s="18" t="n"/>
      <c r="G43" s="32" t="n"/>
      <c r="H43" s="20" t="n"/>
      <c r="I43" s="20" t="n"/>
      <c r="J43" s="20" t="n"/>
      <c r="K43" s="20" t="n"/>
      <c r="L43" s="20" t="n"/>
      <c r="M43" s="20" t="n"/>
      <c r="N43" s="31" t="n"/>
      <c r="O43" s="32" t="n"/>
      <c r="P43" s="33" t="n"/>
      <c r="Q43" s="29">
        <f>IF(OR($A43="",$G43="",$P43=""),"",$G43*$P43)</f>
        <v/>
      </c>
      <c r="R43" s="29">
        <f>IF(OR($A43="",$O43="",$P43=""),"",$O43*$P43)</f>
        <v/>
      </c>
      <c r="S43" s="30">
        <f>IF(OR($A43="",$G43="",$O43=""),"",$O43-$G43)</f>
        <v/>
      </c>
      <c r="T43" s="10">
        <f>IF(OR($A43="",$C43=""),"",IF($M43="Annulée","",IF($M43="Livrée",IF($N43="","",MAX(0,$N43-$C43)),IF(TODAY()&gt;$C43,TODAY()-$C43,0))))</f>
        <v/>
      </c>
      <c r="U43" s="9">
        <f>IF($A43="","",IF(OR($B43="",$C43="",$D43="",$J43="",$M43=""),"Donnée à compléter",IF($M43="Annulée","Annulée",IF(AND($M43="Livrée",$N43=""),"Réception à dater",IF(AND($M43&lt;&gt;"Livrée",$C43&lt;TODAY()),"En retard",IF(COUNTIFS($B$6:$B$105,$B43,$C$6:$C$105,$C43,$D$6:$D$105,$D43,$J$6:$J$105,$J43,$M$6:$M$105,"&lt;&gt;Annulée")&gt;1,"Conflit créneau / zone",IF(AND('Paramètres'!$B$10&lt;&gt;"",COUNTIFS($B$6:$B$105,$B43,$C$6:$C$105,$C43,$M$6:$M$105,"&lt;&gt;Annulée")&gt;'Paramètres'!$B$10),"Capacité journalière dépassée","OK")))))))</f>
        <v/>
      </c>
    </row>
    <row r="44">
      <c r="A44" s="18" t="n"/>
      <c r="B44" s="18" t="n"/>
      <c r="C44" s="31" t="n"/>
      <c r="D44" s="20" t="n"/>
      <c r="E44" s="18" t="n"/>
      <c r="F44" s="18" t="n"/>
      <c r="G44" s="32" t="n"/>
      <c r="H44" s="20" t="n"/>
      <c r="I44" s="20" t="n"/>
      <c r="J44" s="20" t="n"/>
      <c r="K44" s="20" t="n"/>
      <c r="L44" s="20" t="n"/>
      <c r="M44" s="20" t="n"/>
      <c r="N44" s="31" t="n"/>
      <c r="O44" s="32" t="n"/>
      <c r="P44" s="33" t="n"/>
      <c r="Q44" s="28">
        <f>IF(OR($A44="",$G44="",$P44=""),"",$G44*$P44)</f>
        <v/>
      </c>
      <c r="R44" s="28">
        <f>IF(OR($A44="",$O44="",$P44=""),"",$O44*$P44)</f>
        <v/>
      </c>
      <c r="S44" s="34">
        <f>IF(OR($A44="",$G44="",$O44=""),"",$O44-$G44)</f>
        <v/>
      </c>
      <c r="T44" s="7">
        <f>IF(OR($A44="",$C44=""),"",IF($M44="Annulée","",IF($M44="Livrée",IF($N44="","",MAX(0,$N44-$C44)),IF(TODAY()&gt;$C44,TODAY()-$C44,0))))</f>
        <v/>
      </c>
      <c r="U44" s="6">
        <f>IF($A44="","",IF(OR($B44="",$C44="",$D44="",$J44="",$M44=""),"Donnée à compléter",IF($M44="Annulée","Annulée",IF(AND($M44="Livrée",$N44=""),"Réception à dater",IF(AND($M44&lt;&gt;"Livrée",$C44&lt;TODAY()),"En retard",IF(COUNTIFS($B$6:$B$105,$B44,$C$6:$C$105,$C44,$D$6:$D$105,$D44,$J$6:$J$105,$J44,$M$6:$M$105,"&lt;&gt;Annulée")&gt;1,"Conflit créneau / zone",IF(AND('Paramètres'!$B$10&lt;&gt;"",COUNTIFS($B$6:$B$105,$B44,$C$6:$C$105,$C44,$M$6:$M$105,"&lt;&gt;Annulée")&gt;'Paramètres'!$B$10),"Capacité journalière dépassée","OK")))))))</f>
        <v/>
      </c>
    </row>
    <row r="45">
      <c r="A45" s="18" t="n"/>
      <c r="B45" s="18" t="n"/>
      <c r="C45" s="31" t="n"/>
      <c r="D45" s="20" t="n"/>
      <c r="E45" s="18" t="n"/>
      <c r="F45" s="18" t="n"/>
      <c r="G45" s="32" t="n"/>
      <c r="H45" s="20" t="n"/>
      <c r="I45" s="20" t="n"/>
      <c r="J45" s="20" t="n"/>
      <c r="K45" s="20" t="n"/>
      <c r="L45" s="20" t="n"/>
      <c r="M45" s="20" t="n"/>
      <c r="N45" s="31" t="n"/>
      <c r="O45" s="32" t="n"/>
      <c r="P45" s="33" t="n"/>
      <c r="Q45" s="29">
        <f>IF(OR($A45="",$G45="",$P45=""),"",$G45*$P45)</f>
        <v/>
      </c>
      <c r="R45" s="29">
        <f>IF(OR($A45="",$O45="",$P45=""),"",$O45*$P45)</f>
        <v/>
      </c>
      <c r="S45" s="30">
        <f>IF(OR($A45="",$G45="",$O45=""),"",$O45-$G45)</f>
        <v/>
      </c>
      <c r="T45" s="10">
        <f>IF(OR($A45="",$C45=""),"",IF($M45="Annulée","",IF($M45="Livrée",IF($N45="","",MAX(0,$N45-$C45)),IF(TODAY()&gt;$C45,TODAY()-$C45,0))))</f>
        <v/>
      </c>
      <c r="U45" s="9">
        <f>IF($A45="","",IF(OR($B45="",$C45="",$D45="",$J45="",$M45=""),"Donnée à compléter",IF($M45="Annulée","Annulée",IF(AND($M45="Livrée",$N45=""),"Réception à dater",IF(AND($M45&lt;&gt;"Livrée",$C45&lt;TODAY()),"En retard",IF(COUNTIFS($B$6:$B$105,$B45,$C$6:$C$105,$C45,$D$6:$D$105,$D45,$J$6:$J$105,$J45,$M$6:$M$105,"&lt;&gt;Annulée")&gt;1,"Conflit créneau / zone",IF(AND('Paramètres'!$B$10&lt;&gt;"",COUNTIFS($B$6:$B$105,$B45,$C$6:$C$105,$C45,$M$6:$M$105,"&lt;&gt;Annulée")&gt;'Paramètres'!$B$10),"Capacité journalière dépassée","OK")))))))</f>
        <v/>
      </c>
    </row>
    <row r="46">
      <c r="A46" s="18" t="n"/>
      <c r="B46" s="18" t="n"/>
      <c r="C46" s="31" t="n"/>
      <c r="D46" s="20" t="n"/>
      <c r="E46" s="18" t="n"/>
      <c r="F46" s="18" t="n"/>
      <c r="G46" s="32" t="n"/>
      <c r="H46" s="20" t="n"/>
      <c r="I46" s="20" t="n"/>
      <c r="J46" s="20" t="n"/>
      <c r="K46" s="20" t="n"/>
      <c r="L46" s="20" t="n"/>
      <c r="M46" s="20" t="n"/>
      <c r="N46" s="31" t="n"/>
      <c r="O46" s="32" t="n"/>
      <c r="P46" s="33" t="n"/>
      <c r="Q46" s="28">
        <f>IF(OR($A46="",$G46="",$P46=""),"",$G46*$P46)</f>
        <v/>
      </c>
      <c r="R46" s="28">
        <f>IF(OR($A46="",$O46="",$P46=""),"",$O46*$P46)</f>
        <v/>
      </c>
      <c r="S46" s="34">
        <f>IF(OR($A46="",$G46="",$O46=""),"",$O46-$G46)</f>
        <v/>
      </c>
      <c r="T46" s="7">
        <f>IF(OR($A46="",$C46=""),"",IF($M46="Annulée","",IF($M46="Livrée",IF($N46="","",MAX(0,$N46-$C46)),IF(TODAY()&gt;$C46,TODAY()-$C46,0))))</f>
        <v/>
      </c>
      <c r="U46" s="6">
        <f>IF($A46="","",IF(OR($B46="",$C46="",$D46="",$J46="",$M46=""),"Donnée à compléter",IF($M46="Annulée","Annulée",IF(AND($M46="Livrée",$N46=""),"Réception à dater",IF(AND($M46&lt;&gt;"Livrée",$C46&lt;TODAY()),"En retard",IF(COUNTIFS($B$6:$B$105,$B46,$C$6:$C$105,$C46,$D$6:$D$105,$D46,$J$6:$J$105,$J46,$M$6:$M$105,"&lt;&gt;Annulée")&gt;1,"Conflit créneau / zone",IF(AND('Paramètres'!$B$10&lt;&gt;"",COUNTIFS($B$6:$B$105,$B46,$C$6:$C$105,$C46,$M$6:$M$105,"&lt;&gt;Annulée")&gt;'Paramètres'!$B$10),"Capacité journalière dépassée","OK")))))))</f>
        <v/>
      </c>
    </row>
    <row r="47">
      <c r="A47" s="18" t="n"/>
      <c r="B47" s="18" t="n"/>
      <c r="C47" s="31" t="n"/>
      <c r="D47" s="20" t="n"/>
      <c r="E47" s="18" t="n"/>
      <c r="F47" s="18" t="n"/>
      <c r="G47" s="32" t="n"/>
      <c r="H47" s="20" t="n"/>
      <c r="I47" s="20" t="n"/>
      <c r="J47" s="20" t="n"/>
      <c r="K47" s="20" t="n"/>
      <c r="L47" s="20" t="n"/>
      <c r="M47" s="20" t="n"/>
      <c r="N47" s="31" t="n"/>
      <c r="O47" s="32" t="n"/>
      <c r="P47" s="33" t="n"/>
      <c r="Q47" s="29">
        <f>IF(OR($A47="",$G47="",$P47=""),"",$G47*$P47)</f>
        <v/>
      </c>
      <c r="R47" s="29">
        <f>IF(OR($A47="",$O47="",$P47=""),"",$O47*$P47)</f>
        <v/>
      </c>
      <c r="S47" s="30">
        <f>IF(OR($A47="",$G47="",$O47=""),"",$O47-$G47)</f>
        <v/>
      </c>
      <c r="T47" s="10">
        <f>IF(OR($A47="",$C47=""),"",IF($M47="Annulée","",IF($M47="Livrée",IF($N47="","",MAX(0,$N47-$C47)),IF(TODAY()&gt;$C47,TODAY()-$C47,0))))</f>
        <v/>
      </c>
      <c r="U47" s="9">
        <f>IF($A47="","",IF(OR($B47="",$C47="",$D47="",$J47="",$M47=""),"Donnée à compléter",IF($M47="Annulée","Annulée",IF(AND($M47="Livrée",$N47=""),"Réception à dater",IF(AND($M47&lt;&gt;"Livrée",$C47&lt;TODAY()),"En retard",IF(COUNTIFS($B$6:$B$105,$B47,$C$6:$C$105,$C47,$D$6:$D$105,$D47,$J$6:$J$105,$J47,$M$6:$M$105,"&lt;&gt;Annulée")&gt;1,"Conflit créneau / zone",IF(AND('Paramètres'!$B$10&lt;&gt;"",COUNTIFS($B$6:$B$105,$B47,$C$6:$C$105,$C47,$M$6:$M$105,"&lt;&gt;Annulée")&gt;'Paramètres'!$B$10),"Capacité journalière dépassée","OK")))))))</f>
        <v/>
      </c>
    </row>
    <row r="48">
      <c r="A48" s="18" t="n"/>
      <c r="B48" s="18" t="n"/>
      <c r="C48" s="31" t="n"/>
      <c r="D48" s="20" t="n"/>
      <c r="E48" s="18" t="n"/>
      <c r="F48" s="18" t="n"/>
      <c r="G48" s="32" t="n"/>
      <c r="H48" s="20" t="n"/>
      <c r="I48" s="20" t="n"/>
      <c r="J48" s="20" t="n"/>
      <c r="K48" s="20" t="n"/>
      <c r="L48" s="20" t="n"/>
      <c r="M48" s="20" t="n"/>
      <c r="N48" s="31" t="n"/>
      <c r="O48" s="32" t="n"/>
      <c r="P48" s="33" t="n"/>
      <c r="Q48" s="28">
        <f>IF(OR($A48="",$G48="",$P48=""),"",$G48*$P48)</f>
        <v/>
      </c>
      <c r="R48" s="28">
        <f>IF(OR($A48="",$O48="",$P48=""),"",$O48*$P48)</f>
        <v/>
      </c>
      <c r="S48" s="34">
        <f>IF(OR($A48="",$G48="",$O48=""),"",$O48-$G48)</f>
        <v/>
      </c>
      <c r="T48" s="7">
        <f>IF(OR($A48="",$C48=""),"",IF($M48="Annulée","",IF($M48="Livrée",IF($N48="","",MAX(0,$N48-$C48)),IF(TODAY()&gt;$C48,TODAY()-$C48,0))))</f>
        <v/>
      </c>
      <c r="U48" s="6">
        <f>IF($A48="","",IF(OR($B48="",$C48="",$D48="",$J48="",$M48=""),"Donnée à compléter",IF($M48="Annulée","Annulée",IF(AND($M48="Livrée",$N48=""),"Réception à dater",IF(AND($M48&lt;&gt;"Livrée",$C48&lt;TODAY()),"En retard",IF(COUNTIFS($B$6:$B$105,$B48,$C$6:$C$105,$C48,$D$6:$D$105,$D48,$J$6:$J$105,$J48,$M$6:$M$105,"&lt;&gt;Annulée")&gt;1,"Conflit créneau / zone",IF(AND('Paramètres'!$B$10&lt;&gt;"",COUNTIFS($B$6:$B$105,$B48,$C$6:$C$105,$C48,$M$6:$M$105,"&lt;&gt;Annulée")&gt;'Paramètres'!$B$10),"Capacité journalière dépassée","OK")))))))</f>
        <v/>
      </c>
    </row>
    <row r="49">
      <c r="A49" s="18" t="n"/>
      <c r="B49" s="18" t="n"/>
      <c r="C49" s="31" t="n"/>
      <c r="D49" s="20" t="n"/>
      <c r="E49" s="18" t="n"/>
      <c r="F49" s="18" t="n"/>
      <c r="G49" s="32" t="n"/>
      <c r="H49" s="20" t="n"/>
      <c r="I49" s="20" t="n"/>
      <c r="J49" s="20" t="n"/>
      <c r="K49" s="20" t="n"/>
      <c r="L49" s="20" t="n"/>
      <c r="M49" s="20" t="n"/>
      <c r="N49" s="31" t="n"/>
      <c r="O49" s="32" t="n"/>
      <c r="P49" s="33" t="n"/>
      <c r="Q49" s="29">
        <f>IF(OR($A49="",$G49="",$P49=""),"",$G49*$P49)</f>
        <v/>
      </c>
      <c r="R49" s="29">
        <f>IF(OR($A49="",$O49="",$P49=""),"",$O49*$P49)</f>
        <v/>
      </c>
      <c r="S49" s="30">
        <f>IF(OR($A49="",$G49="",$O49=""),"",$O49-$G49)</f>
        <v/>
      </c>
      <c r="T49" s="10">
        <f>IF(OR($A49="",$C49=""),"",IF($M49="Annulée","",IF($M49="Livrée",IF($N49="","",MAX(0,$N49-$C49)),IF(TODAY()&gt;$C49,TODAY()-$C49,0))))</f>
        <v/>
      </c>
      <c r="U49" s="9">
        <f>IF($A49="","",IF(OR($B49="",$C49="",$D49="",$J49="",$M49=""),"Donnée à compléter",IF($M49="Annulée","Annulée",IF(AND($M49="Livrée",$N49=""),"Réception à dater",IF(AND($M49&lt;&gt;"Livrée",$C49&lt;TODAY()),"En retard",IF(COUNTIFS($B$6:$B$105,$B49,$C$6:$C$105,$C49,$D$6:$D$105,$D49,$J$6:$J$105,$J49,$M$6:$M$105,"&lt;&gt;Annulée")&gt;1,"Conflit créneau / zone",IF(AND('Paramètres'!$B$10&lt;&gt;"",COUNTIFS($B$6:$B$105,$B49,$C$6:$C$105,$C49,$M$6:$M$105,"&lt;&gt;Annulée")&gt;'Paramètres'!$B$10),"Capacité journalière dépassée","OK")))))))</f>
        <v/>
      </c>
    </row>
    <row r="50">
      <c r="A50" s="18" t="n"/>
      <c r="B50" s="18" t="n"/>
      <c r="C50" s="31" t="n"/>
      <c r="D50" s="20" t="n"/>
      <c r="E50" s="18" t="n"/>
      <c r="F50" s="18" t="n"/>
      <c r="G50" s="32" t="n"/>
      <c r="H50" s="20" t="n"/>
      <c r="I50" s="20" t="n"/>
      <c r="J50" s="20" t="n"/>
      <c r="K50" s="20" t="n"/>
      <c r="L50" s="20" t="n"/>
      <c r="M50" s="20" t="n"/>
      <c r="N50" s="31" t="n"/>
      <c r="O50" s="32" t="n"/>
      <c r="P50" s="33" t="n"/>
      <c r="Q50" s="28">
        <f>IF(OR($A50="",$G50="",$P50=""),"",$G50*$P50)</f>
        <v/>
      </c>
      <c r="R50" s="28">
        <f>IF(OR($A50="",$O50="",$P50=""),"",$O50*$P50)</f>
        <v/>
      </c>
      <c r="S50" s="34">
        <f>IF(OR($A50="",$G50="",$O50=""),"",$O50-$G50)</f>
        <v/>
      </c>
      <c r="T50" s="7">
        <f>IF(OR($A50="",$C50=""),"",IF($M50="Annulée","",IF($M50="Livrée",IF($N50="","",MAX(0,$N50-$C50)),IF(TODAY()&gt;$C50,TODAY()-$C50,0))))</f>
        <v/>
      </c>
      <c r="U50" s="6">
        <f>IF($A50="","",IF(OR($B50="",$C50="",$D50="",$J50="",$M50=""),"Donnée à compléter",IF($M50="Annulée","Annulée",IF(AND($M50="Livrée",$N50=""),"Réception à dater",IF(AND($M50&lt;&gt;"Livrée",$C50&lt;TODAY()),"En retard",IF(COUNTIFS($B$6:$B$105,$B50,$C$6:$C$105,$C50,$D$6:$D$105,$D50,$J$6:$J$105,$J50,$M$6:$M$105,"&lt;&gt;Annulée")&gt;1,"Conflit créneau / zone",IF(AND('Paramètres'!$B$10&lt;&gt;"",COUNTIFS($B$6:$B$105,$B50,$C$6:$C$105,$C50,$M$6:$M$105,"&lt;&gt;Annulée")&gt;'Paramètres'!$B$10),"Capacité journalière dépassée","OK")))))))</f>
        <v/>
      </c>
    </row>
    <row r="51">
      <c r="A51" s="18" t="n"/>
      <c r="B51" s="18" t="n"/>
      <c r="C51" s="31" t="n"/>
      <c r="D51" s="20" t="n"/>
      <c r="E51" s="18" t="n"/>
      <c r="F51" s="18" t="n"/>
      <c r="G51" s="32" t="n"/>
      <c r="H51" s="20" t="n"/>
      <c r="I51" s="20" t="n"/>
      <c r="J51" s="20" t="n"/>
      <c r="K51" s="20" t="n"/>
      <c r="L51" s="20" t="n"/>
      <c r="M51" s="20" t="n"/>
      <c r="N51" s="31" t="n"/>
      <c r="O51" s="32" t="n"/>
      <c r="P51" s="33" t="n"/>
      <c r="Q51" s="29">
        <f>IF(OR($A51="",$G51="",$P51=""),"",$G51*$P51)</f>
        <v/>
      </c>
      <c r="R51" s="29">
        <f>IF(OR($A51="",$O51="",$P51=""),"",$O51*$P51)</f>
        <v/>
      </c>
      <c r="S51" s="30">
        <f>IF(OR($A51="",$G51="",$O51=""),"",$O51-$G51)</f>
        <v/>
      </c>
      <c r="T51" s="10">
        <f>IF(OR($A51="",$C51=""),"",IF($M51="Annulée","",IF($M51="Livrée",IF($N51="","",MAX(0,$N51-$C51)),IF(TODAY()&gt;$C51,TODAY()-$C51,0))))</f>
        <v/>
      </c>
      <c r="U51" s="9">
        <f>IF($A51="","",IF(OR($B51="",$C51="",$D51="",$J51="",$M51=""),"Donnée à compléter",IF($M51="Annulée","Annulée",IF(AND($M51="Livrée",$N51=""),"Réception à dater",IF(AND($M51&lt;&gt;"Livrée",$C51&lt;TODAY()),"En retard",IF(COUNTIFS($B$6:$B$105,$B51,$C$6:$C$105,$C51,$D$6:$D$105,$D51,$J$6:$J$105,$J51,$M$6:$M$105,"&lt;&gt;Annulée")&gt;1,"Conflit créneau / zone",IF(AND('Paramètres'!$B$10&lt;&gt;"",COUNTIFS($B$6:$B$105,$B51,$C$6:$C$105,$C51,$M$6:$M$105,"&lt;&gt;Annulée")&gt;'Paramètres'!$B$10),"Capacité journalière dépassée","OK")))))))</f>
        <v/>
      </c>
    </row>
    <row r="52">
      <c r="A52" s="18" t="n"/>
      <c r="B52" s="18" t="n"/>
      <c r="C52" s="31" t="n"/>
      <c r="D52" s="20" t="n"/>
      <c r="E52" s="18" t="n"/>
      <c r="F52" s="18" t="n"/>
      <c r="G52" s="32" t="n"/>
      <c r="H52" s="20" t="n"/>
      <c r="I52" s="20" t="n"/>
      <c r="J52" s="20" t="n"/>
      <c r="K52" s="20" t="n"/>
      <c r="L52" s="20" t="n"/>
      <c r="M52" s="20" t="n"/>
      <c r="N52" s="31" t="n"/>
      <c r="O52" s="32" t="n"/>
      <c r="P52" s="33" t="n"/>
      <c r="Q52" s="28">
        <f>IF(OR($A52="",$G52="",$P52=""),"",$G52*$P52)</f>
        <v/>
      </c>
      <c r="R52" s="28">
        <f>IF(OR($A52="",$O52="",$P52=""),"",$O52*$P52)</f>
        <v/>
      </c>
      <c r="S52" s="34">
        <f>IF(OR($A52="",$G52="",$O52=""),"",$O52-$G52)</f>
        <v/>
      </c>
      <c r="T52" s="7">
        <f>IF(OR($A52="",$C52=""),"",IF($M52="Annulée","",IF($M52="Livrée",IF($N52="","",MAX(0,$N52-$C52)),IF(TODAY()&gt;$C52,TODAY()-$C52,0))))</f>
        <v/>
      </c>
      <c r="U52" s="6">
        <f>IF($A52="","",IF(OR($B52="",$C52="",$D52="",$J52="",$M52=""),"Donnée à compléter",IF($M52="Annulée","Annulée",IF(AND($M52="Livrée",$N52=""),"Réception à dater",IF(AND($M52&lt;&gt;"Livrée",$C52&lt;TODAY()),"En retard",IF(COUNTIFS($B$6:$B$105,$B52,$C$6:$C$105,$C52,$D$6:$D$105,$D52,$J$6:$J$105,$J52,$M$6:$M$105,"&lt;&gt;Annulée")&gt;1,"Conflit créneau / zone",IF(AND('Paramètres'!$B$10&lt;&gt;"",COUNTIFS($B$6:$B$105,$B52,$C$6:$C$105,$C52,$M$6:$M$105,"&lt;&gt;Annulée")&gt;'Paramètres'!$B$10),"Capacité journalière dépassée","OK")))))))</f>
        <v/>
      </c>
    </row>
    <row r="53">
      <c r="A53" s="18" t="n"/>
      <c r="B53" s="18" t="n"/>
      <c r="C53" s="31" t="n"/>
      <c r="D53" s="20" t="n"/>
      <c r="E53" s="18" t="n"/>
      <c r="F53" s="18" t="n"/>
      <c r="G53" s="32" t="n"/>
      <c r="H53" s="20" t="n"/>
      <c r="I53" s="20" t="n"/>
      <c r="J53" s="20" t="n"/>
      <c r="K53" s="20" t="n"/>
      <c r="L53" s="20" t="n"/>
      <c r="M53" s="20" t="n"/>
      <c r="N53" s="31" t="n"/>
      <c r="O53" s="32" t="n"/>
      <c r="P53" s="33" t="n"/>
      <c r="Q53" s="29">
        <f>IF(OR($A53="",$G53="",$P53=""),"",$G53*$P53)</f>
        <v/>
      </c>
      <c r="R53" s="29">
        <f>IF(OR($A53="",$O53="",$P53=""),"",$O53*$P53)</f>
        <v/>
      </c>
      <c r="S53" s="30">
        <f>IF(OR($A53="",$G53="",$O53=""),"",$O53-$G53)</f>
        <v/>
      </c>
      <c r="T53" s="10">
        <f>IF(OR($A53="",$C53=""),"",IF($M53="Annulée","",IF($M53="Livrée",IF($N53="","",MAX(0,$N53-$C53)),IF(TODAY()&gt;$C53,TODAY()-$C53,0))))</f>
        <v/>
      </c>
      <c r="U53" s="9">
        <f>IF($A53="","",IF(OR($B53="",$C53="",$D53="",$J53="",$M53=""),"Donnée à compléter",IF($M53="Annulée","Annulée",IF(AND($M53="Livrée",$N53=""),"Réception à dater",IF(AND($M53&lt;&gt;"Livrée",$C53&lt;TODAY()),"En retard",IF(COUNTIFS($B$6:$B$105,$B53,$C$6:$C$105,$C53,$D$6:$D$105,$D53,$J$6:$J$105,$J53,$M$6:$M$105,"&lt;&gt;Annulée")&gt;1,"Conflit créneau / zone",IF(AND('Paramètres'!$B$10&lt;&gt;"",COUNTIFS($B$6:$B$105,$B53,$C$6:$C$105,$C53,$M$6:$M$105,"&lt;&gt;Annulée")&gt;'Paramètres'!$B$10),"Capacité journalière dépassée","OK")))))))</f>
        <v/>
      </c>
    </row>
    <row r="54">
      <c r="A54" s="18" t="n"/>
      <c r="B54" s="18" t="n"/>
      <c r="C54" s="31" t="n"/>
      <c r="D54" s="20" t="n"/>
      <c r="E54" s="18" t="n"/>
      <c r="F54" s="18" t="n"/>
      <c r="G54" s="32" t="n"/>
      <c r="H54" s="20" t="n"/>
      <c r="I54" s="20" t="n"/>
      <c r="J54" s="20" t="n"/>
      <c r="K54" s="20" t="n"/>
      <c r="L54" s="20" t="n"/>
      <c r="M54" s="20" t="n"/>
      <c r="N54" s="31" t="n"/>
      <c r="O54" s="32" t="n"/>
      <c r="P54" s="33" t="n"/>
      <c r="Q54" s="28">
        <f>IF(OR($A54="",$G54="",$P54=""),"",$G54*$P54)</f>
        <v/>
      </c>
      <c r="R54" s="28">
        <f>IF(OR($A54="",$O54="",$P54=""),"",$O54*$P54)</f>
        <v/>
      </c>
      <c r="S54" s="34">
        <f>IF(OR($A54="",$G54="",$O54=""),"",$O54-$G54)</f>
        <v/>
      </c>
      <c r="T54" s="7">
        <f>IF(OR($A54="",$C54=""),"",IF($M54="Annulée","",IF($M54="Livrée",IF($N54="","",MAX(0,$N54-$C54)),IF(TODAY()&gt;$C54,TODAY()-$C54,0))))</f>
        <v/>
      </c>
      <c r="U54" s="6">
        <f>IF($A54="","",IF(OR($B54="",$C54="",$D54="",$J54="",$M54=""),"Donnée à compléter",IF($M54="Annulée","Annulée",IF(AND($M54="Livrée",$N54=""),"Réception à dater",IF(AND($M54&lt;&gt;"Livrée",$C54&lt;TODAY()),"En retard",IF(COUNTIFS($B$6:$B$105,$B54,$C$6:$C$105,$C54,$D$6:$D$105,$D54,$J$6:$J$105,$J54,$M$6:$M$105,"&lt;&gt;Annulée")&gt;1,"Conflit créneau / zone",IF(AND('Paramètres'!$B$10&lt;&gt;"",COUNTIFS($B$6:$B$105,$B54,$C$6:$C$105,$C54,$M$6:$M$105,"&lt;&gt;Annulée")&gt;'Paramètres'!$B$10),"Capacité journalière dépassée","OK")))))))</f>
        <v/>
      </c>
    </row>
    <row r="55">
      <c r="A55" s="18" t="n"/>
      <c r="B55" s="18" t="n"/>
      <c r="C55" s="31" t="n"/>
      <c r="D55" s="20" t="n"/>
      <c r="E55" s="18" t="n"/>
      <c r="F55" s="18" t="n"/>
      <c r="G55" s="32" t="n"/>
      <c r="H55" s="20" t="n"/>
      <c r="I55" s="20" t="n"/>
      <c r="J55" s="20" t="n"/>
      <c r="K55" s="20" t="n"/>
      <c r="L55" s="20" t="n"/>
      <c r="M55" s="20" t="n"/>
      <c r="N55" s="31" t="n"/>
      <c r="O55" s="32" t="n"/>
      <c r="P55" s="33" t="n"/>
      <c r="Q55" s="29">
        <f>IF(OR($A55="",$G55="",$P55=""),"",$G55*$P55)</f>
        <v/>
      </c>
      <c r="R55" s="29">
        <f>IF(OR($A55="",$O55="",$P55=""),"",$O55*$P55)</f>
        <v/>
      </c>
      <c r="S55" s="30">
        <f>IF(OR($A55="",$G55="",$O55=""),"",$O55-$G55)</f>
        <v/>
      </c>
      <c r="T55" s="10">
        <f>IF(OR($A55="",$C55=""),"",IF($M55="Annulée","",IF($M55="Livrée",IF($N55="","",MAX(0,$N55-$C55)),IF(TODAY()&gt;$C55,TODAY()-$C55,0))))</f>
        <v/>
      </c>
      <c r="U55" s="9">
        <f>IF($A55="","",IF(OR($B55="",$C55="",$D55="",$J55="",$M55=""),"Donnée à compléter",IF($M55="Annulée","Annulée",IF(AND($M55="Livrée",$N55=""),"Réception à dater",IF(AND($M55&lt;&gt;"Livrée",$C55&lt;TODAY()),"En retard",IF(COUNTIFS($B$6:$B$105,$B55,$C$6:$C$105,$C55,$D$6:$D$105,$D55,$J$6:$J$105,$J55,$M$6:$M$105,"&lt;&gt;Annulée")&gt;1,"Conflit créneau / zone",IF(AND('Paramètres'!$B$10&lt;&gt;"",COUNTIFS($B$6:$B$105,$B55,$C$6:$C$105,$C55,$M$6:$M$105,"&lt;&gt;Annulée")&gt;'Paramètres'!$B$10),"Capacité journalière dépassée","OK")))))))</f>
        <v/>
      </c>
    </row>
    <row r="56">
      <c r="A56" s="18" t="n"/>
      <c r="B56" s="18" t="n"/>
      <c r="C56" s="31" t="n"/>
      <c r="D56" s="20" t="n"/>
      <c r="E56" s="18" t="n"/>
      <c r="F56" s="18" t="n"/>
      <c r="G56" s="32" t="n"/>
      <c r="H56" s="20" t="n"/>
      <c r="I56" s="20" t="n"/>
      <c r="J56" s="20" t="n"/>
      <c r="K56" s="20" t="n"/>
      <c r="L56" s="20" t="n"/>
      <c r="M56" s="20" t="n"/>
      <c r="N56" s="31" t="n"/>
      <c r="O56" s="32" t="n"/>
      <c r="P56" s="33" t="n"/>
      <c r="Q56" s="28">
        <f>IF(OR($A56="",$G56="",$P56=""),"",$G56*$P56)</f>
        <v/>
      </c>
      <c r="R56" s="28">
        <f>IF(OR($A56="",$O56="",$P56=""),"",$O56*$P56)</f>
        <v/>
      </c>
      <c r="S56" s="34">
        <f>IF(OR($A56="",$G56="",$O56=""),"",$O56-$G56)</f>
        <v/>
      </c>
      <c r="T56" s="7">
        <f>IF(OR($A56="",$C56=""),"",IF($M56="Annulée","",IF($M56="Livrée",IF($N56="","",MAX(0,$N56-$C56)),IF(TODAY()&gt;$C56,TODAY()-$C56,0))))</f>
        <v/>
      </c>
      <c r="U56" s="6">
        <f>IF($A56="","",IF(OR($B56="",$C56="",$D56="",$J56="",$M56=""),"Donnée à compléter",IF($M56="Annulée","Annulée",IF(AND($M56="Livrée",$N56=""),"Réception à dater",IF(AND($M56&lt;&gt;"Livrée",$C56&lt;TODAY()),"En retard",IF(COUNTIFS($B$6:$B$105,$B56,$C$6:$C$105,$C56,$D$6:$D$105,$D56,$J$6:$J$105,$J56,$M$6:$M$105,"&lt;&gt;Annulée")&gt;1,"Conflit créneau / zone",IF(AND('Paramètres'!$B$10&lt;&gt;"",COUNTIFS($B$6:$B$105,$B56,$C$6:$C$105,$C56,$M$6:$M$105,"&lt;&gt;Annulée")&gt;'Paramètres'!$B$10),"Capacité journalière dépassée","OK")))))))</f>
        <v/>
      </c>
    </row>
    <row r="57">
      <c r="A57" s="18" t="n"/>
      <c r="B57" s="18" t="n"/>
      <c r="C57" s="31" t="n"/>
      <c r="D57" s="20" t="n"/>
      <c r="E57" s="18" t="n"/>
      <c r="F57" s="18" t="n"/>
      <c r="G57" s="32" t="n"/>
      <c r="H57" s="20" t="n"/>
      <c r="I57" s="20" t="n"/>
      <c r="J57" s="20" t="n"/>
      <c r="K57" s="20" t="n"/>
      <c r="L57" s="20" t="n"/>
      <c r="M57" s="20" t="n"/>
      <c r="N57" s="31" t="n"/>
      <c r="O57" s="32" t="n"/>
      <c r="P57" s="33" t="n"/>
      <c r="Q57" s="29">
        <f>IF(OR($A57="",$G57="",$P57=""),"",$G57*$P57)</f>
        <v/>
      </c>
      <c r="R57" s="29">
        <f>IF(OR($A57="",$O57="",$P57=""),"",$O57*$P57)</f>
        <v/>
      </c>
      <c r="S57" s="30">
        <f>IF(OR($A57="",$G57="",$O57=""),"",$O57-$G57)</f>
        <v/>
      </c>
      <c r="T57" s="10">
        <f>IF(OR($A57="",$C57=""),"",IF($M57="Annulée","",IF($M57="Livrée",IF($N57="","",MAX(0,$N57-$C57)),IF(TODAY()&gt;$C57,TODAY()-$C57,0))))</f>
        <v/>
      </c>
      <c r="U57" s="9">
        <f>IF($A57="","",IF(OR($B57="",$C57="",$D57="",$J57="",$M57=""),"Donnée à compléter",IF($M57="Annulée","Annulée",IF(AND($M57="Livrée",$N57=""),"Réception à dater",IF(AND($M57&lt;&gt;"Livrée",$C57&lt;TODAY()),"En retard",IF(COUNTIFS($B$6:$B$105,$B57,$C$6:$C$105,$C57,$D$6:$D$105,$D57,$J$6:$J$105,$J57,$M$6:$M$105,"&lt;&gt;Annulée")&gt;1,"Conflit créneau / zone",IF(AND('Paramètres'!$B$10&lt;&gt;"",COUNTIFS($B$6:$B$105,$B57,$C$6:$C$105,$C57,$M$6:$M$105,"&lt;&gt;Annulée")&gt;'Paramètres'!$B$10),"Capacité journalière dépassée","OK")))))))</f>
        <v/>
      </c>
    </row>
    <row r="58">
      <c r="A58" s="18" t="n"/>
      <c r="B58" s="18" t="n"/>
      <c r="C58" s="31" t="n"/>
      <c r="D58" s="20" t="n"/>
      <c r="E58" s="18" t="n"/>
      <c r="F58" s="18" t="n"/>
      <c r="G58" s="32" t="n"/>
      <c r="H58" s="20" t="n"/>
      <c r="I58" s="20" t="n"/>
      <c r="J58" s="20" t="n"/>
      <c r="K58" s="20" t="n"/>
      <c r="L58" s="20" t="n"/>
      <c r="M58" s="20" t="n"/>
      <c r="N58" s="31" t="n"/>
      <c r="O58" s="32" t="n"/>
      <c r="P58" s="33" t="n"/>
      <c r="Q58" s="28">
        <f>IF(OR($A58="",$G58="",$P58=""),"",$G58*$P58)</f>
        <v/>
      </c>
      <c r="R58" s="28">
        <f>IF(OR($A58="",$O58="",$P58=""),"",$O58*$P58)</f>
        <v/>
      </c>
      <c r="S58" s="34">
        <f>IF(OR($A58="",$G58="",$O58=""),"",$O58-$G58)</f>
        <v/>
      </c>
      <c r="T58" s="7">
        <f>IF(OR($A58="",$C58=""),"",IF($M58="Annulée","",IF($M58="Livrée",IF($N58="","",MAX(0,$N58-$C58)),IF(TODAY()&gt;$C58,TODAY()-$C58,0))))</f>
        <v/>
      </c>
      <c r="U58" s="6">
        <f>IF($A58="","",IF(OR($B58="",$C58="",$D58="",$J58="",$M58=""),"Donnée à compléter",IF($M58="Annulée","Annulée",IF(AND($M58="Livrée",$N58=""),"Réception à dater",IF(AND($M58&lt;&gt;"Livrée",$C58&lt;TODAY()),"En retard",IF(COUNTIFS($B$6:$B$105,$B58,$C$6:$C$105,$C58,$D$6:$D$105,$D58,$J$6:$J$105,$J58,$M$6:$M$105,"&lt;&gt;Annulée")&gt;1,"Conflit créneau / zone",IF(AND('Paramètres'!$B$10&lt;&gt;"",COUNTIFS($B$6:$B$105,$B58,$C$6:$C$105,$C58,$M$6:$M$105,"&lt;&gt;Annulée")&gt;'Paramètres'!$B$10),"Capacité journalière dépassée","OK")))))))</f>
        <v/>
      </c>
    </row>
    <row r="59">
      <c r="A59" s="18" t="n"/>
      <c r="B59" s="18" t="n"/>
      <c r="C59" s="31" t="n"/>
      <c r="D59" s="20" t="n"/>
      <c r="E59" s="18" t="n"/>
      <c r="F59" s="18" t="n"/>
      <c r="G59" s="32" t="n"/>
      <c r="H59" s="20" t="n"/>
      <c r="I59" s="20" t="n"/>
      <c r="J59" s="20" t="n"/>
      <c r="K59" s="20" t="n"/>
      <c r="L59" s="20" t="n"/>
      <c r="M59" s="20" t="n"/>
      <c r="N59" s="31" t="n"/>
      <c r="O59" s="32" t="n"/>
      <c r="P59" s="33" t="n"/>
      <c r="Q59" s="29">
        <f>IF(OR($A59="",$G59="",$P59=""),"",$G59*$P59)</f>
        <v/>
      </c>
      <c r="R59" s="29">
        <f>IF(OR($A59="",$O59="",$P59=""),"",$O59*$P59)</f>
        <v/>
      </c>
      <c r="S59" s="30">
        <f>IF(OR($A59="",$G59="",$O59=""),"",$O59-$G59)</f>
        <v/>
      </c>
      <c r="T59" s="10">
        <f>IF(OR($A59="",$C59=""),"",IF($M59="Annulée","",IF($M59="Livrée",IF($N59="","",MAX(0,$N59-$C59)),IF(TODAY()&gt;$C59,TODAY()-$C59,0))))</f>
        <v/>
      </c>
      <c r="U59" s="9">
        <f>IF($A59="","",IF(OR($B59="",$C59="",$D59="",$J59="",$M59=""),"Donnée à compléter",IF($M59="Annulée","Annulée",IF(AND($M59="Livrée",$N59=""),"Réception à dater",IF(AND($M59&lt;&gt;"Livrée",$C59&lt;TODAY()),"En retard",IF(COUNTIFS($B$6:$B$105,$B59,$C$6:$C$105,$C59,$D$6:$D$105,$D59,$J$6:$J$105,$J59,$M$6:$M$105,"&lt;&gt;Annulée")&gt;1,"Conflit créneau / zone",IF(AND('Paramètres'!$B$10&lt;&gt;"",COUNTIFS($B$6:$B$105,$B59,$C$6:$C$105,$C59,$M$6:$M$105,"&lt;&gt;Annulée")&gt;'Paramètres'!$B$10),"Capacité journalière dépassée","OK")))))))</f>
        <v/>
      </c>
    </row>
    <row r="60">
      <c r="A60" s="18" t="n"/>
      <c r="B60" s="18" t="n"/>
      <c r="C60" s="31" t="n"/>
      <c r="D60" s="20" t="n"/>
      <c r="E60" s="18" t="n"/>
      <c r="F60" s="18" t="n"/>
      <c r="G60" s="32" t="n"/>
      <c r="H60" s="20" t="n"/>
      <c r="I60" s="20" t="n"/>
      <c r="J60" s="20" t="n"/>
      <c r="K60" s="20" t="n"/>
      <c r="L60" s="20" t="n"/>
      <c r="M60" s="20" t="n"/>
      <c r="N60" s="31" t="n"/>
      <c r="O60" s="32" t="n"/>
      <c r="P60" s="33" t="n"/>
      <c r="Q60" s="28">
        <f>IF(OR($A60="",$G60="",$P60=""),"",$G60*$P60)</f>
        <v/>
      </c>
      <c r="R60" s="28">
        <f>IF(OR($A60="",$O60="",$P60=""),"",$O60*$P60)</f>
        <v/>
      </c>
      <c r="S60" s="34">
        <f>IF(OR($A60="",$G60="",$O60=""),"",$O60-$G60)</f>
        <v/>
      </c>
      <c r="T60" s="7">
        <f>IF(OR($A60="",$C60=""),"",IF($M60="Annulée","",IF($M60="Livrée",IF($N60="","",MAX(0,$N60-$C60)),IF(TODAY()&gt;$C60,TODAY()-$C60,0))))</f>
        <v/>
      </c>
      <c r="U60" s="6">
        <f>IF($A60="","",IF(OR($B60="",$C60="",$D60="",$J60="",$M60=""),"Donnée à compléter",IF($M60="Annulée","Annulée",IF(AND($M60="Livrée",$N60=""),"Réception à dater",IF(AND($M60&lt;&gt;"Livrée",$C60&lt;TODAY()),"En retard",IF(COUNTIFS($B$6:$B$105,$B60,$C$6:$C$105,$C60,$D$6:$D$105,$D60,$J$6:$J$105,$J60,$M$6:$M$105,"&lt;&gt;Annulée")&gt;1,"Conflit créneau / zone",IF(AND('Paramètres'!$B$10&lt;&gt;"",COUNTIFS($B$6:$B$105,$B60,$C$6:$C$105,$C60,$M$6:$M$105,"&lt;&gt;Annulée")&gt;'Paramètres'!$B$10),"Capacité journalière dépassée","OK")))))))</f>
        <v/>
      </c>
    </row>
    <row r="61">
      <c r="A61" s="18" t="n"/>
      <c r="B61" s="18" t="n"/>
      <c r="C61" s="31" t="n"/>
      <c r="D61" s="20" t="n"/>
      <c r="E61" s="18" t="n"/>
      <c r="F61" s="18" t="n"/>
      <c r="G61" s="32" t="n"/>
      <c r="H61" s="20" t="n"/>
      <c r="I61" s="20" t="n"/>
      <c r="J61" s="20" t="n"/>
      <c r="K61" s="20" t="n"/>
      <c r="L61" s="20" t="n"/>
      <c r="M61" s="20" t="n"/>
      <c r="N61" s="31" t="n"/>
      <c r="O61" s="32" t="n"/>
      <c r="P61" s="33" t="n"/>
      <c r="Q61" s="29">
        <f>IF(OR($A61="",$G61="",$P61=""),"",$G61*$P61)</f>
        <v/>
      </c>
      <c r="R61" s="29">
        <f>IF(OR($A61="",$O61="",$P61=""),"",$O61*$P61)</f>
        <v/>
      </c>
      <c r="S61" s="30">
        <f>IF(OR($A61="",$G61="",$O61=""),"",$O61-$G61)</f>
        <v/>
      </c>
      <c r="T61" s="10">
        <f>IF(OR($A61="",$C61=""),"",IF($M61="Annulée","",IF($M61="Livrée",IF($N61="","",MAX(0,$N61-$C61)),IF(TODAY()&gt;$C61,TODAY()-$C61,0))))</f>
        <v/>
      </c>
      <c r="U61" s="9">
        <f>IF($A61="","",IF(OR($B61="",$C61="",$D61="",$J61="",$M61=""),"Donnée à compléter",IF($M61="Annulée","Annulée",IF(AND($M61="Livrée",$N61=""),"Réception à dater",IF(AND($M61&lt;&gt;"Livrée",$C61&lt;TODAY()),"En retard",IF(COUNTIFS($B$6:$B$105,$B61,$C$6:$C$105,$C61,$D$6:$D$105,$D61,$J$6:$J$105,$J61,$M$6:$M$105,"&lt;&gt;Annulée")&gt;1,"Conflit créneau / zone",IF(AND('Paramètres'!$B$10&lt;&gt;"",COUNTIFS($B$6:$B$105,$B61,$C$6:$C$105,$C61,$M$6:$M$105,"&lt;&gt;Annulée")&gt;'Paramètres'!$B$10),"Capacité journalière dépassée","OK")))))))</f>
        <v/>
      </c>
    </row>
    <row r="62">
      <c r="A62" s="18" t="n"/>
      <c r="B62" s="18" t="n"/>
      <c r="C62" s="31" t="n"/>
      <c r="D62" s="20" t="n"/>
      <c r="E62" s="18" t="n"/>
      <c r="F62" s="18" t="n"/>
      <c r="G62" s="32" t="n"/>
      <c r="H62" s="20" t="n"/>
      <c r="I62" s="20" t="n"/>
      <c r="J62" s="20" t="n"/>
      <c r="K62" s="20" t="n"/>
      <c r="L62" s="20" t="n"/>
      <c r="M62" s="20" t="n"/>
      <c r="N62" s="31" t="n"/>
      <c r="O62" s="32" t="n"/>
      <c r="P62" s="33" t="n"/>
      <c r="Q62" s="28">
        <f>IF(OR($A62="",$G62="",$P62=""),"",$G62*$P62)</f>
        <v/>
      </c>
      <c r="R62" s="28">
        <f>IF(OR($A62="",$O62="",$P62=""),"",$O62*$P62)</f>
        <v/>
      </c>
      <c r="S62" s="34">
        <f>IF(OR($A62="",$G62="",$O62=""),"",$O62-$G62)</f>
        <v/>
      </c>
      <c r="T62" s="7">
        <f>IF(OR($A62="",$C62=""),"",IF($M62="Annulée","",IF($M62="Livrée",IF($N62="","",MAX(0,$N62-$C62)),IF(TODAY()&gt;$C62,TODAY()-$C62,0))))</f>
        <v/>
      </c>
      <c r="U62" s="6">
        <f>IF($A62="","",IF(OR($B62="",$C62="",$D62="",$J62="",$M62=""),"Donnée à compléter",IF($M62="Annulée","Annulée",IF(AND($M62="Livrée",$N62=""),"Réception à dater",IF(AND($M62&lt;&gt;"Livrée",$C62&lt;TODAY()),"En retard",IF(COUNTIFS($B$6:$B$105,$B62,$C$6:$C$105,$C62,$D$6:$D$105,$D62,$J$6:$J$105,$J62,$M$6:$M$105,"&lt;&gt;Annulée")&gt;1,"Conflit créneau / zone",IF(AND('Paramètres'!$B$10&lt;&gt;"",COUNTIFS($B$6:$B$105,$B62,$C$6:$C$105,$C62,$M$6:$M$105,"&lt;&gt;Annulée")&gt;'Paramètres'!$B$10),"Capacité journalière dépassée","OK")))))))</f>
        <v/>
      </c>
    </row>
    <row r="63">
      <c r="A63" s="18" t="n"/>
      <c r="B63" s="18" t="n"/>
      <c r="C63" s="31" t="n"/>
      <c r="D63" s="20" t="n"/>
      <c r="E63" s="18" t="n"/>
      <c r="F63" s="18" t="n"/>
      <c r="G63" s="32" t="n"/>
      <c r="H63" s="20" t="n"/>
      <c r="I63" s="20" t="n"/>
      <c r="J63" s="20" t="n"/>
      <c r="K63" s="20" t="n"/>
      <c r="L63" s="20" t="n"/>
      <c r="M63" s="20" t="n"/>
      <c r="N63" s="31" t="n"/>
      <c r="O63" s="32" t="n"/>
      <c r="P63" s="33" t="n"/>
      <c r="Q63" s="29">
        <f>IF(OR($A63="",$G63="",$P63=""),"",$G63*$P63)</f>
        <v/>
      </c>
      <c r="R63" s="29">
        <f>IF(OR($A63="",$O63="",$P63=""),"",$O63*$P63)</f>
        <v/>
      </c>
      <c r="S63" s="30">
        <f>IF(OR($A63="",$G63="",$O63=""),"",$O63-$G63)</f>
        <v/>
      </c>
      <c r="T63" s="10">
        <f>IF(OR($A63="",$C63=""),"",IF($M63="Annulée","",IF($M63="Livrée",IF($N63="","",MAX(0,$N63-$C63)),IF(TODAY()&gt;$C63,TODAY()-$C63,0))))</f>
        <v/>
      </c>
      <c r="U63" s="9">
        <f>IF($A63="","",IF(OR($B63="",$C63="",$D63="",$J63="",$M63=""),"Donnée à compléter",IF($M63="Annulée","Annulée",IF(AND($M63="Livrée",$N63=""),"Réception à dater",IF(AND($M63&lt;&gt;"Livrée",$C63&lt;TODAY()),"En retard",IF(COUNTIFS($B$6:$B$105,$B63,$C$6:$C$105,$C63,$D$6:$D$105,$D63,$J$6:$J$105,$J63,$M$6:$M$105,"&lt;&gt;Annulée")&gt;1,"Conflit créneau / zone",IF(AND('Paramètres'!$B$10&lt;&gt;"",COUNTIFS($B$6:$B$105,$B63,$C$6:$C$105,$C63,$M$6:$M$105,"&lt;&gt;Annulée")&gt;'Paramètres'!$B$10),"Capacité journalière dépassée","OK")))))))</f>
        <v/>
      </c>
    </row>
    <row r="64">
      <c r="A64" s="18" t="n"/>
      <c r="B64" s="18" t="n"/>
      <c r="C64" s="31" t="n"/>
      <c r="D64" s="20" t="n"/>
      <c r="E64" s="18" t="n"/>
      <c r="F64" s="18" t="n"/>
      <c r="G64" s="32" t="n"/>
      <c r="H64" s="20" t="n"/>
      <c r="I64" s="20" t="n"/>
      <c r="J64" s="20" t="n"/>
      <c r="K64" s="20" t="n"/>
      <c r="L64" s="20" t="n"/>
      <c r="M64" s="20" t="n"/>
      <c r="N64" s="31" t="n"/>
      <c r="O64" s="32" t="n"/>
      <c r="P64" s="33" t="n"/>
      <c r="Q64" s="28">
        <f>IF(OR($A64="",$G64="",$P64=""),"",$G64*$P64)</f>
        <v/>
      </c>
      <c r="R64" s="28">
        <f>IF(OR($A64="",$O64="",$P64=""),"",$O64*$P64)</f>
        <v/>
      </c>
      <c r="S64" s="34">
        <f>IF(OR($A64="",$G64="",$O64=""),"",$O64-$G64)</f>
        <v/>
      </c>
      <c r="T64" s="7">
        <f>IF(OR($A64="",$C64=""),"",IF($M64="Annulée","",IF($M64="Livrée",IF($N64="","",MAX(0,$N64-$C64)),IF(TODAY()&gt;$C64,TODAY()-$C64,0))))</f>
        <v/>
      </c>
      <c r="U64" s="6">
        <f>IF($A64="","",IF(OR($B64="",$C64="",$D64="",$J64="",$M64=""),"Donnée à compléter",IF($M64="Annulée","Annulée",IF(AND($M64="Livrée",$N64=""),"Réception à dater",IF(AND($M64&lt;&gt;"Livrée",$C64&lt;TODAY()),"En retard",IF(COUNTIFS($B$6:$B$105,$B64,$C$6:$C$105,$C64,$D$6:$D$105,$D64,$J$6:$J$105,$J64,$M$6:$M$105,"&lt;&gt;Annulée")&gt;1,"Conflit créneau / zone",IF(AND('Paramètres'!$B$10&lt;&gt;"",COUNTIFS($B$6:$B$105,$B64,$C$6:$C$105,$C64,$M$6:$M$105,"&lt;&gt;Annulée")&gt;'Paramètres'!$B$10),"Capacité journalière dépassée","OK")))))))</f>
        <v/>
      </c>
    </row>
    <row r="65">
      <c r="A65" s="18" t="n"/>
      <c r="B65" s="18" t="n"/>
      <c r="C65" s="31" t="n"/>
      <c r="D65" s="20" t="n"/>
      <c r="E65" s="18" t="n"/>
      <c r="F65" s="18" t="n"/>
      <c r="G65" s="32" t="n"/>
      <c r="H65" s="20" t="n"/>
      <c r="I65" s="20" t="n"/>
      <c r="J65" s="20" t="n"/>
      <c r="K65" s="20" t="n"/>
      <c r="L65" s="20" t="n"/>
      <c r="M65" s="20" t="n"/>
      <c r="N65" s="31" t="n"/>
      <c r="O65" s="32" t="n"/>
      <c r="P65" s="33" t="n"/>
      <c r="Q65" s="29">
        <f>IF(OR($A65="",$G65="",$P65=""),"",$G65*$P65)</f>
        <v/>
      </c>
      <c r="R65" s="29">
        <f>IF(OR($A65="",$O65="",$P65=""),"",$O65*$P65)</f>
        <v/>
      </c>
      <c r="S65" s="30">
        <f>IF(OR($A65="",$G65="",$O65=""),"",$O65-$G65)</f>
        <v/>
      </c>
      <c r="T65" s="10">
        <f>IF(OR($A65="",$C65=""),"",IF($M65="Annulée","",IF($M65="Livrée",IF($N65="","",MAX(0,$N65-$C65)),IF(TODAY()&gt;$C65,TODAY()-$C65,0))))</f>
        <v/>
      </c>
      <c r="U65" s="9">
        <f>IF($A65="","",IF(OR($B65="",$C65="",$D65="",$J65="",$M65=""),"Donnée à compléter",IF($M65="Annulée","Annulée",IF(AND($M65="Livrée",$N65=""),"Réception à dater",IF(AND($M65&lt;&gt;"Livrée",$C65&lt;TODAY()),"En retard",IF(COUNTIFS($B$6:$B$105,$B65,$C$6:$C$105,$C65,$D$6:$D$105,$D65,$J$6:$J$105,$J65,$M$6:$M$105,"&lt;&gt;Annulée")&gt;1,"Conflit créneau / zone",IF(AND('Paramètres'!$B$10&lt;&gt;"",COUNTIFS($B$6:$B$105,$B65,$C$6:$C$105,$C65,$M$6:$M$105,"&lt;&gt;Annulée")&gt;'Paramètres'!$B$10),"Capacité journalière dépassée","OK")))))))</f>
        <v/>
      </c>
    </row>
    <row r="66">
      <c r="A66" s="18" t="n"/>
      <c r="B66" s="18" t="n"/>
      <c r="C66" s="31" t="n"/>
      <c r="D66" s="20" t="n"/>
      <c r="E66" s="18" t="n"/>
      <c r="F66" s="18" t="n"/>
      <c r="G66" s="32" t="n"/>
      <c r="H66" s="20" t="n"/>
      <c r="I66" s="20" t="n"/>
      <c r="J66" s="20" t="n"/>
      <c r="K66" s="20" t="n"/>
      <c r="L66" s="20" t="n"/>
      <c r="M66" s="20" t="n"/>
      <c r="N66" s="31" t="n"/>
      <c r="O66" s="32" t="n"/>
      <c r="P66" s="33" t="n"/>
      <c r="Q66" s="28">
        <f>IF(OR($A66="",$G66="",$P66=""),"",$G66*$P66)</f>
        <v/>
      </c>
      <c r="R66" s="28">
        <f>IF(OR($A66="",$O66="",$P66=""),"",$O66*$P66)</f>
        <v/>
      </c>
      <c r="S66" s="34">
        <f>IF(OR($A66="",$G66="",$O66=""),"",$O66-$G66)</f>
        <v/>
      </c>
      <c r="T66" s="7">
        <f>IF(OR($A66="",$C66=""),"",IF($M66="Annulée","",IF($M66="Livrée",IF($N66="","",MAX(0,$N66-$C66)),IF(TODAY()&gt;$C66,TODAY()-$C66,0))))</f>
        <v/>
      </c>
      <c r="U66" s="6">
        <f>IF($A66="","",IF(OR($B66="",$C66="",$D66="",$J66="",$M66=""),"Donnée à compléter",IF($M66="Annulée","Annulée",IF(AND($M66="Livrée",$N66=""),"Réception à dater",IF(AND($M66&lt;&gt;"Livrée",$C66&lt;TODAY()),"En retard",IF(COUNTIFS($B$6:$B$105,$B66,$C$6:$C$105,$C66,$D$6:$D$105,$D66,$J$6:$J$105,$J66,$M$6:$M$105,"&lt;&gt;Annulée")&gt;1,"Conflit créneau / zone",IF(AND('Paramètres'!$B$10&lt;&gt;"",COUNTIFS($B$6:$B$105,$B66,$C$6:$C$105,$C66,$M$6:$M$105,"&lt;&gt;Annulée")&gt;'Paramètres'!$B$10),"Capacité journalière dépassée","OK")))))))</f>
        <v/>
      </c>
    </row>
    <row r="67">
      <c r="A67" s="18" t="n"/>
      <c r="B67" s="18" t="n"/>
      <c r="C67" s="31" t="n"/>
      <c r="D67" s="20" t="n"/>
      <c r="E67" s="18" t="n"/>
      <c r="F67" s="18" t="n"/>
      <c r="G67" s="32" t="n"/>
      <c r="H67" s="20" t="n"/>
      <c r="I67" s="20" t="n"/>
      <c r="J67" s="20" t="n"/>
      <c r="K67" s="20" t="n"/>
      <c r="L67" s="20" t="n"/>
      <c r="M67" s="20" t="n"/>
      <c r="N67" s="31" t="n"/>
      <c r="O67" s="32" t="n"/>
      <c r="P67" s="33" t="n"/>
      <c r="Q67" s="29">
        <f>IF(OR($A67="",$G67="",$P67=""),"",$G67*$P67)</f>
        <v/>
      </c>
      <c r="R67" s="29">
        <f>IF(OR($A67="",$O67="",$P67=""),"",$O67*$P67)</f>
        <v/>
      </c>
      <c r="S67" s="30">
        <f>IF(OR($A67="",$G67="",$O67=""),"",$O67-$G67)</f>
        <v/>
      </c>
      <c r="T67" s="10">
        <f>IF(OR($A67="",$C67=""),"",IF($M67="Annulée","",IF($M67="Livrée",IF($N67="","",MAX(0,$N67-$C67)),IF(TODAY()&gt;$C67,TODAY()-$C67,0))))</f>
        <v/>
      </c>
      <c r="U67" s="9">
        <f>IF($A67="","",IF(OR($B67="",$C67="",$D67="",$J67="",$M67=""),"Donnée à compléter",IF($M67="Annulée","Annulée",IF(AND($M67="Livrée",$N67=""),"Réception à dater",IF(AND($M67&lt;&gt;"Livrée",$C67&lt;TODAY()),"En retard",IF(COUNTIFS($B$6:$B$105,$B67,$C$6:$C$105,$C67,$D$6:$D$105,$D67,$J$6:$J$105,$J67,$M$6:$M$105,"&lt;&gt;Annulée")&gt;1,"Conflit créneau / zone",IF(AND('Paramètres'!$B$10&lt;&gt;"",COUNTIFS($B$6:$B$105,$B67,$C$6:$C$105,$C67,$M$6:$M$105,"&lt;&gt;Annulée")&gt;'Paramètres'!$B$10),"Capacité journalière dépassée","OK")))))))</f>
        <v/>
      </c>
    </row>
    <row r="68">
      <c r="A68" s="18" t="n"/>
      <c r="B68" s="18" t="n"/>
      <c r="C68" s="31" t="n"/>
      <c r="D68" s="20" t="n"/>
      <c r="E68" s="18" t="n"/>
      <c r="F68" s="18" t="n"/>
      <c r="G68" s="32" t="n"/>
      <c r="H68" s="20" t="n"/>
      <c r="I68" s="20" t="n"/>
      <c r="J68" s="20" t="n"/>
      <c r="K68" s="20" t="n"/>
      <c r="L68" s="20" t="n"/>
      <c r="M68" s="20" t="n"/>
      <c r="N68" s="31" t="n"/>
      <c r="O68" s="32" t="n"/>
      <c r="P68" s="33" t="n"/>
      <c r="Q68" s="28">
        <f>IF(OR($A68="",$G68="",$P68=""),"",$G68*$P68)</f>
        <v/>
      </c>
      <c r="R68" s="28">
        <f>IF(OR($A68="",$O68="",$P68=""),"",$O68*$P68)</f>
        <v/>
      </c>
      <c r="S68" s="34">
        <f>IF(OR($A68="",$G68="",$O68=""),"",$O68-$G68)</f>
        <v/>
      </c>
      <c r="T68" s="7">
        <f>IF(OR($A68="",$C68=""),"",IF($M68="Annulée","",IF($M68="Livrée",IF($N68="","",MAX(0,$N68-$C68)),IF(TODAY()&gt;$C68,TODAY()-$C68,0))))</f>
        <v/>
      </c>
      <c r="U68" s="6">
        <f>IF($A68="","",IF(OR($B68="",$C68="",$D68="",$J68="",$M68=""),"Donnée à compléter",IF($M68="Annulée","Annulée",IF(AND($M68="Livrée",$N68=""),"Réception à dater",IF(AND($M68&lt;&gt;"Livrée",$C68&lt;TODAY()),"En retard",IF(COUNTIFS($B$6:$B$105,$B68,$C$6:$C$105,$C68,$D$6:$D$105,$D68,$J$6:$J$105,$J68,$M$6:$M$105,"&lt;&gt;Annulée")&gt;1,"Conflit créneau / zone",IF(AND('Paramètres'!$B$10&lt;&gt;"",COUNTIFS($B$6:$B$105,$B68,$C$6:$C$105,$C68,$M$6:$M$105,"&lt;&gt;Annulée")&gt;'Paramètres'!$B$10),"Capacité journalière dépassée","OK")))))))</f>
        <v/>
      </c>
    </row>
    <row r="69">
      <c r="A69" s="18" t="n"/>
      <c r="B69" s="18" t="n"/>
      <c r="C69" s="31" t="n"/>
      <c r="D69" s="20" t="n"/>
      <c r="E69" s="18" t="n"/>
      <c r="F69" s="18" t="n"/>
      <c r="G69" s="32" t="n"/>
      <c r="H69" s="20" t="n"/>
      <c r="I69" s="20" t="n"/>
      <c r="J69" s="20" t="n"/>
      <c r="K69" s="20" t="n"/>
      <c r="L69" s="20" t="n"/>
      <c r="M69" s="20" t="n"/>
      <c r="N69" s="31" t="n"/>
      <c r="O69" s="32" t="n"/>
      <c r="P69" s="33" t="n"/>
      <c r="Q69" s="29">
        <f>IF(OR($A69="",$G69="",$P69=""),"",$G69*$P69)</f>
        <v/>
      </c>
      <c r="R69" s="29">
        <f>IF(OR($A69="",$O69="",$P69=""),"",$O69*$P69)</f>
        <v/>
      </c>
      <c r="S69" s="30">
        <f>IF(OR($A69="",$G69="",$O69=""),"",$O69-$G69)</f>
        <v/>
      </c>
      <c r="T69" s="10">
        <f>IF(OR($A69="",$C69=""),"",IF($M69="Annulée","",IF($M69="Livrée",IF($N69="","",MAX(0,$N69-$C69)),IF(TODAY()&gt;$C69,TODAY()-$C69,0))))</f>
        <v/>
      </c>
      <c r="U69" s="9">
        <f>IF($A69="","",IF(OR($B69="",$C69="",$D69="",$J69="",$M69=""),"Donnée à compléter",IF($M69="Annulée","Annulée",IF(AND($M69="Livrée",$N69=""),"Réception à dater",IF(AND($M69&lt;&gt;"Livrée",$C69&lt;TODAY()),"En retard",IF(COUNTIFS($B$6:$B$105,$B69,$C$6:$C$105,$C69,$D$6:$D$105,$D69,$J$6:$J$105,$J69,$M$6:$M$105,"&lt;&gt;Annulée")&gt;1,"Conflit créneau / zone",IF(AND('Paramètres'!$B$10&lt;&gt;"",COUNTIFS($B$6:$B$105,$B69,$C$6:$C$105,$C69,$M$6:$M$105,"&lt;&gt;Annulée")&gt;'Paramètres'!$B$10),"Capacité journalière dépassée","OK")))))))</f>
        <v/>
      </c>
    </row>
    <row r="70">
      <c r="A70" s="18" t="n"/>
      <c r="B70" s="18" t="n"/>
      <c r="C70" s="31" t="n"/>
      <c r="D70" s="20" t="n"/>
      <c r="E70" s="18" t="n"/>
      <c r="F70" s="18" t="n"/>
      <c r="G70" s="32" t="n"/>
      <c r="H70" s="20" t="n"/>
      <c r="I70" s="20" t="n"/>
      <c r="J70" s="20" t="n"/>
      <c r="K70" s="20" t="n"/>
      <c r="L70" s="20" t="n"/>
      <c r="M70" s="20" t="n"/>
      <c r="N70" s="31" t="n"/>
      <c r="O70" s="32" t="n"/>
      <c r="P70" s="33" t="n"/>
      <c r="Q70" s="28">
        <f>IF(OR($A70="",$G70="",$P70=""),"",$G70*$P70)</f>
        <v/>
      </c>
      <c r="R70" s="28">
        <f>IF(OR($A70="",$O70="",$P70=""),"",$O70*$P70)</f>
        <v/>
      </c>
      <c r="S70" s="34">
        <f>IF(OR($A70="",$G70="",$O70=""),"",$O70-$G70)</f>
        <v/>
      </c>
      <c r="T70" s="7">
        <f>IF(OR($A70="",$C70=""),"",IF($M70="Annulée","",IF($M70="Livrée",IF($N70="","",MAX(0,$N70-$C70)),IF(TODAY()&gt;$C70,TODAY()-$C70,0))))</f>
        <v/>
      </c>
      <c r="U70" s="6">
        <f>IF($A70="","",IF(OR($B70="",$C70="",$D70="",$J70="",$M70=""),"Donnée à compléter",IF($M70="Annulée","Annulée",IF(AND($M70="Livrée",$N70=""),"Réception à dater",IF(AND($M70&lt;&gt;"Livrée",$C70&lt;TODAY()),"En retard",IF(COUNTIFS($B$6:$B$105,$B70,$C$6:$C$105,$C70,$D$6:$D$105,$D70,$J$6:$J$105,$J70,$M$6:$M$105,"&lt;&gt;Annulée")&gt;1,"Conflit créneau / zone",IF(AND('Paramètres'!$B$10&lt;&gt;"",COUNTIFS($B$6:$B$105,$B70,$C$6:$C$105,$C70,$M$6:$M$105,"&lt;&gt;Annulée")&gt;'Paramètres'!$B$10),"Capacité journalière dépassée","OK")))))))</f>
        <v/>
      </c>
    </row>
    <row r="71">
      <c r="A71" s="18" t="n"/>
      <c r="B71" s="18" t="n"/>
      <c r="C71" s="31" t="n"/>
      <c r="D71" s="20" t="n"/>
      <c r="E71" s="18" t="n"/>
      <c r="F71" s="18" t="n"/>
      <c r="G71" s="32" t="n"/>
      <c r="H71" s="20" t="n"/>
      <c r="I71" s="20" t="n"/>
      <c r="J71" s="20" t="n"/>
      <c r="K71" s="20" t="n"/>
      <c r="L71" s="20" t="n"/>
      <c r="M71" s="20" t="n"/>
      <c r="N71" s="31" t="n"/>
      <c r="O71" s="32" t="n"/>
      <c r="P71" s="33" t="n"/>
      <c r="Q71" s="29">
        <f>IF(OR($A71="",$G71="",$P71=""),"",$G71*$P71)</f>
        <v/>
      </c>
      <c r="R71" s="29">
        <f>IF(OR($A71="",$O71="",$P71=""),"",$O71*$P71)</f>
        <v/>
      </c>
      <c r="S71" s="30">
        <f>IF(OR($A71="",$G71="",$O71=""),"",$O71-$G71)</f>
        <v/>
      </c>
      <c r="T71" s="10">
        <f>IF(OR($A71="",$C71=""),"",IF($M71="Annulée","",IF($M71="Livrée",IF($N71="","",MAX(0,$N71-$C71)),IF(TODAY()&gt;$C71,TODAY()-$C71,0))))</f>
        <v/>
      </c>
      <c r="U71" s="9">
        <f>IF($A71="","",IF(OR($B71="",$C71="",$D71="",$J71="",$M71=""),"Donnée à compléter",IF($M71="Annulée","Annulée",IF(AND($M71="Livrée",$N71=""),"Réception à dater",IF(AND($M71&lt;&gt;"Livrée",$C71&lt;TODAY()),"En retard",IF(COUNTIFS($B$6:$B$105,$B71,$C$6:$C$105,$C71,$D$6:$D$105,$D71,$J$6:$J$105,$J71,$M$6:$M$105,"&lt;&gt;Annulée")&gt;1,"Conflit créneau / zone",IF(AND('Paramètres'!$B$10&lt;&gt;"",COUNTIFS($B$6:$B$105,$B71,$C$6:$C$105,$C71,$M$6:$M$105,"&lt;&gt;Annulée")&gt;'Paramètres'!$B$10),"Capacité journalière dépassée","OK")))))))</f>
        <v/>
      </c>
    </row>
    <row r="72">
      <c r="A72" s="18" t="n"/>
      <c r="B72" s="18" t="n"/>
      <c r="C72" s="31" t="n"/>
      <c r="D72" s="20" t="n"/>
      <c r="E72" s="18" t="n"/>
      <c r="F72" s="18" t="n"/>
      <c r="G72" s="32" t="n"/>
      <c r="H72" s="20" t="n"/>
      <c r="I72" s="20" t="n"/>
      <c r="J72" s="20" t="n"/>
      <c r="K72" s="20" t="n"/>
      <c r="L72" s="20" t="n"/>
      <c r="M72" s="20" t="n"/>
      <c r="N72" s="31" t="n"/>
      <c r="O72" s="32" t="n"/>
      <c r="P72" s="33" t="n"/>
      <c r="Q72" s="28">
        <f>IF(OR($A72="",$G72="",$P72=""),"",$G72*$P72)</f>
        <v/>
      </c>
      <c r="R72" s="28">
        <f>IF(OR($A72="",$O72="",$P72=""),"",$O72*$P72)</f>
        <v/>
      </c>
      <c r="S72" s="34">
        <f>IF(OR($A72="",$G72="",$O72=""),"",$O72-$G72)</f>
        <v/>
      </c>
      <c r="T72" s="7">
        <f>IF(OR($A72="",$C72=""),"",IF($M72="Annulée","",IF($M72="Livrée",IF($N72="","",MAX(0,$N72-$C72)),IF(TODAY()&gt;$C72,TODAY()-$C72,0))))</f>
        <v/>
      </c>
      <c r="U72" s="6">
        <f>IF($A72="","",IF(OR($B72="",$C72="",$D72="",$J72="",$M72=""),"Donnée à compléter",IF($M72="Annulée","Annulée",IF(AND($M72="Livrée",$N72=""),"Réception à dater",IF(AND($M72&lt;&gt;"Livrée",$C72&lt;TODAY()),"En retard",IF(COUNTIFS($B$6:$B$105,$B72,$C$6:$C$105,$C72,$D$6:$D$105,$D72,$J$6:$J$105,$J72,$M$6:$M$105,"&lt;&gt;Annulée")&gt;1,"Conflit créneau / zone",IF(AND('Paramètres'!$B$10&lt;&gt;"",COUNTIFS($B$6:$B$105,$B72,$C$6:$C$105,$C72,$M$6:$M$105,"&lt;&gt;Annulée")&gt;'Paramètres'!$B$10),"Capacité journalière dépassée","OK")))))))</f>
        <v/>
      </c>
    </row>
    <row r="73">
      <c r="A73" s="18" t="n"/>
      <c r="B73" s="18" t="n"/>
      <c r="C73" s="31" t="n"/>
      <c r="D73" s="20" t="n"/>
      <c r="E73" s="18" t="n"/>
      <c r="F73" s="18" t="n"/>
      <c r="G73" s="32" t="n"/>
      <c r="H73" s="20" t="n"/>
      <c r="I73" s="20" t="n"/>
      <c r="J73" s="20" t="n"/>
      <c r="K73" s="20" t="n"/>
      <c r="L73" s="20" t="n"/>
      <c r="M73" s="20" t="n"/>
      <c r="N73" s="31" t="n"/>
      <c r="O73" s="32" t="n"/>
      <c r="P73" s="33" t="n"/>
      <c r="Q73" s="29">
        <f>IF(OR($A73="",$G73="",$P73=""),"",$G73*$P73)</f>
        <v/>
      </c>
      <c r="R73" s="29">
        <f>IF(OR($A73="",$O73="",$P73=""),"",$O73*$P73)</f>
        <v/>
      </c>
      <c r="S73" s="30">
        <f>IF(OR($A73="",$G73="",$O73=""),"",$O73-$G73)</f>
        <v/>
      </c>
      <c r="T73" s="10">
        <f>IF(OR($A73="",$C73=""),"",IF($M73="Annulée","",IF($M73="Livrée",IF($N73="","",MAX(0,$N73-$C73)),IF(TODAY()&gt;$C73,TODAY()-$C73,0))))</f>
        <v/>
      </c>
      <c r="U73" s="9">
        <f>IF($A73="","",IF(OR($B73="",$C73="",$D73="",$J73="",$M73=""),"Donnée à compléter",IF($M73="Annulée","Annulée",IF(AND($M73="Livrée",$N73=""),"Réception à dater",IF(AND($M73&lt;&gt;"Livrée",$C73&lt;TODAY()),"En retard",IF(COUNTIFS($B$6:$B$105,$B73,$C$6:$C$105,$C73,$D$6:$D$105,$D73,$J$6:$J$105,$J73,$M$6:$M$105,"&lt;&gt;Annulée")&gt;1,"Conflit créneau / zone",IF(AND('Paramètres'!$B$10&lt;&gt;"",COUNTIFS($B$6:$B$105,$B73,$C$6:$C$105,$C73,$M$6:$M$105,"&lt;&gt;Annulée")&gt;'Paramètres'!$B$10),"Capacité journalière dépassée","OK")))))))</f>
        <v/>
      </c>
    </row>
    <row r="74">
      <c r="A74" s="18" t="n"/>
      <c r="B74" s="18" t="n"/>
      <c r="C74" s="31" t="n"/>
      <c r="D74" s="20" t="n"/>
      <c r="E74" s="18" t="n"/>
      <c r="F74" s="18" t="n"/>
      <c r="G74" s="32" t="n"/>
      <c r="H74" s="20" t="n"/>
      <c r="I74" s="20" t="n"/>
      <c r="J74" s="20" t="n"/>
      <c r="K74" s="20" t="n"/>
      <c r="L74" s="20" t="n"/>
      <c r="M74" s="20" t="n"/>
      <c r="N74" s="31" t="n"/>
      <c r="O74" s="32" t="n"/>
      <c r="P74" s="33" t="n"/>
      <c r="Q74" s="28">
        <f>IF(OR($A74="",$G74="",$P74=""),"",$G74*$P74)</f>
        <v/>
      </c>
      <c r="R74" s="28">
        <f>IF(OR($A74="",$O74="",$P74=""),"",$O74*$P74)</f>
        <v/>
      </c>
      <c r="S74" s="34">
        <f>IF(OR($A74="",$G74="",$O74=""),"",$O74-$G74)</f>
        <v/>
      </c>
      <c r="T74" s="7">
        <f>IF(OR($A74="",$C74=""),"",IF($M74="Annulée","",IF($M74="Livrée",IF($N74="","",MAX(0,$N74-$C74)),IF(TODAY()&gt;$C74,TODAY()-$C74,0))))</f>
        <v/>
      </c>
      <c r="U74" s="6">
        <f>IF($A74="","",IF(OR($B74="",$C74="",$D74="",$J74="",$M74=""),"Donnée à compléter",IF($M74="Annulée","Annulée",IF(AND($M74="Livrée",$N74=""),"Réception à dater",IF(AND($M74&lt;&gt;"Livrée",$C74&lt;TODAY()),"En retard",IF(COUNTIFS($B$6:$B$105,$B74,$C$6:$C$105,$C74,$D$6:$D$105,$D74,$J$6:$J$105,$J74,$M$6:$M$105,"&lt;&gt;Annulée")&gt;1,"Conflit créneau / zone",IF(AND('Paramètres'!$B$10&lt;&gt;"",COUNTIFS($B$6:$B$105,$B74,$C$6:$C$105,$C74,$M$6:$M$105,"&lt;&gt;Annulée")&gt;'Paramètres'!$B$10),"Capacité journalière dépassée","OK")))))))</f>
        <v/>
      </c>
    </row>
    <row r="75">
      <c r="A75" s="18" t="n"/>
      <c r="B75" s="18" t="n"/>
      <c r="C75" s="31" t="n"/>
      <c r="D75" s="20" t="n"/>
      <c r="E75" s="18" t="n"/>
      <c r="F75" s="18" t="n"/>
      <c r="G75" s="32" t="n"/>
      <c r="H75" s="20" t="n"/>
      <c r="I75" s="20" t="n"/>
      <c r="J75" s="20" t="n"/>
      <c r="K75" s="20" t="n"/>
      <c r="L75" s="20" t="n"/>
      <c r="M75" s="20" t="n"/>
      <c r="N75" s="31" t="n"/>
      <c r="O75" s="32" t="n"/>
      <c r="P75" s="33" t="n"/>
      <c r="Q75" s="29">
        <f>IF(OR($A75="",$G75="",$P75=""),"",$G75*$P75)</f>
        <v/>
      </c>
      <c r="R75" s="29">
        <f>IF(OR($A75="",$O75="",$P75=""),"",$O75*$P75)</f>
        <v/>
      </c>
      <c r="S75" s="30">
        <f>IF(OR($A75="",$G75="",$O75=""),"",$O75-$G75)</f>
        <v/>
      </c>
      <c r="T75" s="10">
        <f>IF(OR($A75="",$C75=""),"",IF($M75="Annulée","",IF($M75="Livrée",IF($N75="","",MAX(0,$N75-$C75)),IF(TODAY()&gt;$C75,TODAY()-$C75,0))))</f>
        <v/>
      </c>
      <c r="U75" s="9">
        <f>IF($A75="","",IF(OR($B75="",$C75="",$D75="",$J75="",$M75=""),"Donnée à compléter",IF($M75="Annulée","Annulée",IF(AND($M75="Livrée",$N75=""),"Réception à dater",IF(AND($M75&lt;&gt;"Livrée",$C75&lt;TODAY()),"En retard",IF(COUNTIFS($B$6:$B$105,$B75,$C$6:$C$105,$C75,$D$6:$D$105,$D75,$J$6:$J$105,$J75,$M$6:$M$105,"&lt;&gt;Annulée")&gt;1,"Conflit créneau / zone",IF(AND('Paramètres'!$B$10&lt;&gt;"",COUNTIFS($B$6:$B$105,$B75,$C$6:$C$105,$C75,$M$6:$M$105,"&lt;&gt;Annulée")&gt;'Paramètres'!$B$10),"Capacité journalière dépassée","OK")))))))</f>
        <v/>
      </c>
    </row>
    <row r="76">
      <c r="A76" s="18" t="n"/>
      <c r="B76" s="18" t="n"/>
      <c r="C76" s="31" t="n"/>
      <c r="D76" s="20" t="n"/>
      <c r="E76" s="18" t="n"/>
      <c r="F76" s="18" t="n"/>
      <c r="G76" s="32" t="n"/>
      <c r="H76" s="20" t="n"/>
      <c r="I76" s="20" t="n"/>
      <c r="J76" s="20" t="n"/>
      <c r="K76" s="20" t="n"/>
      <c r="L76" s="20" t="n"/>
      <c r="M76" s="20" t="n"/>
      <c r="N76" s="31" t="n"/>
      <c r="O76" s="32" t="n"/>
      <c r="P76" s="33" t="n"/>
      <c r="Q76" s="28">
        <f>IF(OR($A76="",$G76="",$P76=""),"",$G76*$P76)</f>
        <v/>
      </c>
      <c r="R76" s="28">
        <f>IF(OR($A76="",$O76="",$P76=""),"",$O76*$P76)</f>
        <v/>
      </c>
      <c r="S76" s="34">
        <f>IF(OR($A76="",$G76="",$O76=""),"",$O76-$G76)</f>
        <v/>
      </c>
      <c r="T76" s="7">
        <f>IF(OR($A76="",$C76=""),"",IF($M76="Annulée","",IF($M76="Livrée",IF($N76="","",MAX(0,$N76-$C76)),IF(TODAY()&gt;$C76,TODAY()-$C76,0))))</f>
        <v/>
      </c>
      <c r="U76" s="6">
        <f>IF($A76="","",IF(OR($B76="",$C76="",$D76="",$J76="",$M76=""),"Donnée à compléter",IF($M76="Annulée","Annulée",IF(AND($M76="Livrée",$N76=""),"Réception à dater",IF(AND($M76&lt;&gt;"Livrée",$C76&lt;TODAY()),"En retard",IF(COUNTIFS($B$6:$B$105,$B76,$C$6:$C$105,$C76,$D$6:$D$105,$D76,$J$6:$J$105,$J76,$M$6:$M$105,"&lt;&gt;Annulée")&gt;1,"Conflit créneau / zone",IF(AND('Paramètres'!$B$10&lt;&gt;"",COUNTIFS($B$6:$B$105,$B76,$C$6:$C$105,$C76,$M$6:$M$105,"&lt;&gt;Annulée")&gt;'Paramètres'!$B$10),"Capacité journalière dépassée","OK")))))))</f>
        <v/>
      </c>
    </row>
    <row r="77">
      <c r="A77" s="18" t="n"/>
      <c r="B77" s="18" t="n"/>
      <c r="C77" s="31" t="n"/>
      <c r="D77" s="20" t="n"/>
      <c r="E77" s="18" t="n"/>
      <c r="F77" s="18" t="n"/>
      <c r="G77" s="32" t="n"/>
      <c r="H77" s="20" t="n"/>
      <c r="I77" s="20" t="n"/>
      <c r="J77" s="20" t="n"/>
      <c r="K77" s="20" t="n"/>
      <c r="L77" s="20" t="n"/>
      <c r="M77" s="20" t="n"/>
      <c r="N77" s="31" t="n"/>
      <c r="O77" s="32" t="n"/>
      <c r="P77" s="33" t="n"/>
      <c r="Q77" s="29">
        <f>IF(OR($A77="",$G77="",$P77=""),"",$G77*$P77)</f>
        <v/>
      </c>
      <c r="R77" s="29">
        <f>IF(OR($A77="",$O77="",$P77=""),"",$O77*$P77)</f>
        <v/>
      </c>
      <c r="S77" s="30">
        <f>IF(OR($A77="",$G77="",$O77=""),"",$O77-$G77)</f>
        <v/>
      </c>
      <c r="T77" s="10">
        <f>IF(OR($A77="",$C77=""),"",IF($M77="Annulée","",IF($M77="Livrée",IF($N77="","",MAX(0,$N77-$C77)),IF(TODAY()&gt;$C77,TODAY()-$C77,0))))</f>
        <v/>
      </c>
      <c r="U77" s="9">
        <f>IF($A77="","",IF(OR($B77="",$C77="",$D77="",$J77="",$M77=""),"Donnée à compléter",IF($M77="Annulée","Annulée",IF(AND($M77="Livrée",$N77=""),"Réception à dater",IF(AND($M77&lt;&gt;"Livrée",$C77&lt;TODAY()),"En retard",IF(COUNTIFS($B$6:$B$105,$B77,$C$6:$C$105,$C77,$D$6:$D$105,$D77,$J$6:$J$105,$J77,$M$6:$M$105,"&lt;&gt;Annulée")&gt;1,"Conflit créneau / zone",IF(AND('Paramètres'!$B$10&lt;&gt;"",COUNTIFS($B$6:$B$105,$B77,$C$6:$C$105,$C77,$M$6:$M$105,"&lt;&gt;Annulée")&gt;'Paramètres'!$B$10),"Capacité journalière dépassée","OK")))))))</f>
        <v/>
      </c>
    </row>
    <row r="78">
      <c r="A78" s="18" t="n"/>
      <c r="B78" s="18" t="n"/>
      <c r="C78" s="31" t="n"/>
      <c r="D78" s="20" t="n"/>
      <c r="E78" s="18" t="n"/>
      <c r="F78" s="18" t="n"/>
      <c r="G78" s="32" t="n"/>
      <c r="H78" s="20" t="n"/>
      <c r="I78" s="20" t="n"/>
      <c r="J78" s="20" t="n"/>
      <c r="K78" s="20" t="n"/>
      <c r="L78" s="20" t="n"/>
      <c r="M78" s="20" t="n"/>
      <c r="N78" s="31" t="n"/>
      <c r="O78" s="32" t="n"/>
      <c r="P78" s="33" t="n"/>
      <c r="Q78" s="28">
        <f>IF(OR($A78="",$G78="",$P78=""),"",$G78*$P78)</f>
        <v/>
      </c>
      <c r="R78" s="28">
        <f>IF(OR($A78="",$O78="",$P78=""),"",$O78*$P78)</f>
        <v/>
      </c>
      <c r="S78" s="34">
        <f>IF(OR($A78="",$G78="",$O78=""),"",$O78-$G78)</f>
        <v/>
      </c>
      <c r="T78" s="7">
        <f>IF(OR($A78="",$C78=""),"",IF($M78="Annulée","",IF($M78="Livrée",IF($N78="","",MAX(0,$N78-$C78)),IF(TODAY()&gt;$C78,TODAY()-$C78,0))))</f>
        <v/>
      </c>
      <c r="U78" s="6">
        <f>IF($A78="","",IF(OR($B78="",$C78="",$D78="",$J78="",$M78=""),"Donnée à compléter",IF($M78="Annulée","Annulée",IF(AND($M78="Livrée",$N78=""),"Réception à dater",IF(AND($M78&lt;&gt;"Livrée",$C78&lt;TODAY()),"En retard",IF(COUNTIFS($B$6:$B$105,$B78,$C$6:$C$105,$C78,$D$6:$D$105,$D78,$J$6:$J$105,$J78,$M$6:$M$105,"&lt;&gt;Annulée")&gt;1,"Conflit créneau / zone",IF(AND('Paramètres'!$B$10&lt;&gt;"",COUNTIFS($B$6:$B$105,$B78,$C$6:$C$105,$C78,$M$6:$M$105,"&lt;&gt;Annulée")&gt;'Paramètres'!$B$10),"Capacité journalière dépassée","OK")))))))</f>
        <v/>
      </c>
    </row>
    <row r="79">
      <c r="A79" s="18" t="n"/>
      <c r="B79" s="18" t="n"/>
      <c r="C79" s="31" t="n"/>
      <c r="D79" s="20" t="n"/>
      <c r="E79" s="18" t="n"/>
      <c r="F79" s="18" t="n"/>
      <c r="G79" s="32" t="n"/>
      <c r="H79" s="20" t="n"/>
      <c r="I79" s="20" t="n"/>
      <c r="J79" s="20" t="n"/>
      <c r="K79" s="20" t="n"/>
      <c r="L79" s="20" t="n"/>
      <c r="M79" s="20" t="n"/>
      <c r="N79" s="31" t="n"/>
      <c r="O79" s="32" t="n"/>
      <c r="P79" s="33" t="n"/>
      <c r="Q79" s="29">
        <f>IF(OR($A79="",$G79="",$P79=""),"",$G79*$P79)</f>
        <v/>
      </c>
      <c r="R79" s="29">
        <f>IF(OR($A79="",$O79="",$P79=""),"",$O79*$P79)</f>
        <v/>
      </c>
      <c r="S79" s="30">
        <f>IF(OR($A79="",$G79="",$O79=""),"",$O79-$G79)</f>
        <v/>
      </c>
      <c r="T79" s="10">
        <f>IF(OR($A79="",$C79=""),"",IF($M79="Annulée","",IF($M79="Livrée",IF($N79="","",MAX(0,$N79-$C79)),IF(TODAY()&gt;$C79,TODAY()-$C79,0))))</f>
        <v/>
      </c>
      <c r="U79" s="9">
        <f>IF($A79="","",IF(OR($B79="",$C79="",$D79="",$J79="",$M79=""),"Donnée à compléter",IF($M79="Annulée","Annulée",IF(AND($M79="Livrée",$N79=""),"Réception à dater",IF(AND($M79&lt;&gt;"Livrée",$C79&lt;TODAY()),"En retard",IF(COUNTIFS($B$6:$B$105,$B79,$C$6:$C$105,$C79,$D$6:$D$105,$D79,$J$6:$J$105,$J79,$M$6:$M$105,"&lt;&gt;Annulée")&gt;1,"Conflit créneau / zone",IF(AND('Paramètres'!$B$10&lt;&gt;"",COUNTIFS($B$6:$B$105,$B79,$C$6:$C$105,$C79,$M$6:$M$105,"&lt;&gt;Annulée")&gt;'Paramètres'!$B$10),"Capacité journalière dépassée","OK")))))))</f>
        <v/>
      </c>
    </row>
    <row r="80">
      <c r="A80" s="18" t="n"/>
      <c r="B80" s="18" t="n"/>
      <c r="C80" s="31" t="n"/>
      <c r="D80" s="20" t="n"/>
      <c r="E80" s="18" t="n"/>
      <c r="F80" s="18" t="n"/>
      <c r="G80" s="32" t="n"/>
      <c r="H80" s="20" t="n"/>
      <c r="I80" s="20" t="n"/>
      <c r="J80" s="20" t="n"/>
      <c r="K80" s="20" t="n"/>
      <c r="L80" s="20" t="n"/>
      <c r="M80" s="20" t="n"/>
      <c r="N80" s="31" t="n"/>
      <c r="O80" s="32" t="n"/>
      <c r="P80" s="33" t="n"/>
      <c r="Q80" s="28">
        <f>IF(OR($A80="",$G80="",$P80=""),"",$G80*$P80)</f>
        <v/>
      </c>
      <c r="R80" s="28">
        <f>IF(OR($A80="",$O80="",$P80=""),"",$O80*$P80)</f>
        <v/>
      </c>
      <c r="S80" s="34">
        <f>IF(OR($A80="",$G80="",$O80=""),"",$O80-$G80)</f>
        <v/>
      </c>
      <c r="T80" s="7">
        <f>IF(OR($A80="",$C80=""),"",IF($M80="Annulée","",IF($M80="Livrée",IF($N80="","",MAX(0,$N80-$C80)),IF(TODAY()&gt;$C80,TODAY()-$C80,0))))</f>
        <v/>
      </c>
      <c r="U80" s="6">
        <f>IF($A80="","",IF(OR($B80="",$C80="",$D80="",$J80="",$M80=""),"Donnée à compléter",IF($M80="Annulée","Annulée",IF(AND($M80="Livrée",$N80=""),"Réception à dater",IF(AND($M80&lt;&gt;"Livrée",$C80&lt;TODAY()),"En retard",IF(COUNTIFS($B$6:$B$105,$B80,$C$6:$C$105,$C80,$D$6:$D$105,$D80,$J$6:$J$105,$J80,$M$6:$M$105,"&lt;&gt;Annulée")&gt;1,"Conflit créneau / zone",IF(AND('Paramètres'!$B$10&lt;&gt;"",COUNTIFS($B$6:$B$105,$B80,$C$6:$C$105,$C80,$M$6:$M$105,"&lt;&gt;Annulée")&gt;'Paramètres'!$B$10),"Capacité journalière dépassée","OK")))))))</f>
        <v/>
      </c>
    </row>
    <row r="81">
      <c r="A81" s="18" t="n"/>
      <c r="B81" s="18" t="n"/>
      <c r="C81" s="31" t="n"/>
      <c r="D81" s="20" t="n"/>
      <c r="E81" s="18" t="n"/>
      <c r="F81" s="18" t="n"/>
      <c r="G81" s="32" t="n"/>
      <c r="H81" s="20" t="n"/>
      <c r="I81" s="20" t="n"/>
      <c r="J81" s="20" t="n"/>
      <c r="K81" s="20" t="n"/>
      <c r="L81" s="20" t="n"/>
      <c r="M81" s="20" t="n"/>
      <c r="N81" s="31" t="n"/>
      <c r="O81" s="32" t="n"/>
      <c r="P81" s="33" t="n"/>
      <c r="Q81" s="29">
        <f>IF(OR($A81="",$G81="",$P81=""),"",$G81*$P81)</f>
        <v/>
      </c>
      <c r="R81" s="29">
        <f>IF(OR($A81="",$O81="",$P81=""),"",$O81*$P81)</f>
        <v/>
      </c>
      <c r="S81" s="30">
        <f>IF(OR($A81="",$G81="",$O81=""),"",$O81-$G81)</f>
        <v/>
      </c>
      <c r="T81" s="10">
        <f>IF(OR($A81="",$C81=""),"",IF($M81="Annulée","",IF($M81="Livrée",IF($N81="","",MAX(0,$N81-$C81)),IF(TODAY()&gt;$C81,TODAY()-$C81,0))))</f>
        <v/>
      </c>
      <c r="U81" s="9">
        <f>IF($A81="","",IF(OR($B81="",$C81="",$D81="",$J81="",$M81=""),"Donnée à compléter",IF($M81="Annulée","Annulée",IF(AND($M81="Livrée",$N81=""),"Réception à dater",IF(AND($M81&lt;&gt;"Livrée",$C81&lt;TODAY()),"En retard",IF(COUNTIFS($B$6:$B$105,$B81,$C$6:$C$105,$C81,$D$6:$D$105,$D81,$J$6:$J$105,$J81,$M$6:$M$105,"&lt;&gt;Annulée")&gt;1,"Conflit créneau / zone",IF(AND('Paramètres'!$B$10&lt;&gt;"",COUNTIFS($B$6:$B$105,$B81,$C$6:$C$105,$C81,$M$6:$M$105,"&lt;&gt;Annulée")&gt;'Paramètres'!$B$10),"Capacité journalière dépassée","OK")))))))</f>
        <v/>
      </c>
    </row>
    <row r="82">
      <c r="A82" s="18" t="n"/>
      <c r="B82" s="18" t="n"/>
      <c r="C82" s="31" t="n"/>
      <c r="D82" s="20" t="n"/>
      <c r="E82" s="18" t="n"/>
      <c r="F82" s="18" t="n"/>
      <c r="G82" s="32" t="n"/>
      <c r="H82" s="20" t="n"/>
      <c r="I82" s="20" t="n"/>
      <c r="J82" s="20" t="n"/>
      <c r="K82" s="20" t="n"/>
      <c r="L82" s="20" t="n"/>
      <c r="M82" s="20" t="n"/>
      <c r="N82" s="31" t="n"/>
      <c r="O82" s="32" t="n"/>
      <c r="P82" s="33" t="n"/>
      <c r="Q82" s="28">
        <f>IF(OR($A82="",$G82="",$P82=""),"",$G82*$P82)</f>
        <v/>
      </c>
      <c r="R82" s="28">
        <f>IF(OR($A82="",$O82="",$P82=""),"",$O82*$P82)</f>
        <v/>
      </c>
      <c r="S82" s="34">
        <f>IF(OR($A82="",$G82="",$O82=""),"",$O82-$G82)</f>
        <v/>
      </c>
      <c r="T82" s="7">
        <f>IF(OR($A82="",$C82=""),"",IF($M82="Annulée","",IF($M82="Livrée",IF($N82="","",MAX(0,$N82-$C82)),IF(TODAY()&gt;$C82,TODAY()-$C82,0))))</f>
        <v/>
      </c>
      <c r="U82" s="6">
        <f>IF($A82="","",IF(OR($B82="",$C82="",$D82="",$J82="",$M82=""),"Donnée à compléter",IF($M82="Annulée","Annulée",IF(AND($M82="Livrée",$N82=""),"Réception à dater",IF(AND($M82&lt;&gt;"Livrée",$C82&lt;TODAY()),"En retard",IF(COUNTIFS($B$6:$B$105,$B82,$C$6:$C$105,$C82,$D$6:$D$105,$D82,$J$6:$J$105,$J82,$M$6:$M$105,"&lt;&gt;Annulée")&gt;1,"Conflit créneau / zone",IF(AND('Paramètres'!$B$10&lt;&gt;"",COUNTIFS($B$6:$B$105,$B82,$C$6:$C$105,$C82,$M$6:$M$105,"&lt;&gt;Annulée")&gt;'Paramètres'!$B$10),"Capacité journalière dépassée","OK")))))))</f>
        <v/>
      </c>
    </row>
    <row r="83">
      <c r="A83" s="18" t="n"/>
      <c r="B83" s="18" t="n"/>
      <c r="C83" s="31" t="n"/>
      <c r="D83" s="20" t="n"/>
      <c r="E83" s="18" t="n"/>
      <c r="F83" s="18" t="n"/>
      <c r="G83" s="32" t="n"/>
      <c r="H83" s="20" t="n"/>
      <c r="I83" s="20" t="n"/>
      <c r="J83" s="20" t="n"/>
      <c r="K83" s="20" t="n"/>
      <c r="L83" s="20" t="n"/>
      <c r="M83" s="20" t="n"/>
      <c r="N83" s="31" t="n"/>
      <c r="O83" s="32" t="n"/>
      <c r="P83" s="33" t="n"/>
      <c r="Q83" s="29">
        <f>IF(OR($A83="",$G83="",$P83=""),"",$G83*$P83)</f>
        <v/>
      </c>
      <c r="R83" s="29">
        <f>IF(OR($A83="",$O83="",$P83=""),"",$O83*$P83)</f>
        <v/>
      </c>
      <c r="S83" s="30">
        <f>IF(OR($A83="",$G83="",$O83=""),"",$O83-$G83)</f>
        <v/>
      </c>
      <c r="T83" s="10">
        <f>IF(OR($A83="",$C83=""),"",IF($M83="Annulée","",IF($M83="Livrée",IF($N83="","",MAX(0,$N83-$C83)),IF(TODAY()&gt;$C83,TODAY()-$C83,0))))</f>
        <v/>
      </c>
      <c r="U83" s="9">
        <f>IF($A83="","",IF(OR($B83="",$C83="",$D83="",$J83="",$M83=""),"Donnée à compléter",IF($M83="Annulée","Annulée",IF(AND($M83="Livrée",$N83=""),"Réception à dater",IF(AND($M83&lt;&gt;"Livrée",$C83&lt;TODAY()),"En retard",IF(COUNTIFS($B$6:$B$105,$B83,$C$6:$C$105,$C83,$D$6:$D$105,$D83,$J$6:$J$105,$J83,$M$6:$M$105,"&lt;&gt;Annulée")&gt;1,"Conflit créneau / zone",IF(AND('Paramètres'!$B$10&lt;&gt;"",COUNTIFS($B$6:$B$105,$B83,$C$6:$C$105,$C83,$M$6:$M$105,"&lt;&gt;Annulée")&gt;'Paramètres'!$B$10),"Capacité journalière dépassée","OK")))))))</f>
        <v/>
      </c>
    </row>
    <row r="84">
      <c r="A84" s="18" t="n"/>
      <c r="B84" s="18" t="n"/>
      <c r="C84" s="31" t="n"/>
      <c r="D84" s="20" t="n"/>
      <c r="E84" s="18" t="n"/>
      <c r="F84" s="18" t="n"/>
      <c r="G84" s="32" t="n"/>
      <c r="H84" s="20" t="n"/>
      <c r="I84" s="20" t="n"/>
      <c r="J84" s="20" t="n"/>
      <c r="K84" s="20" t="n"/>
      <c r="L84" s="20" t="n"/>
      <c r="M84" s="20" t="n"/>
      <c r="N84" s="31" t="n"/>
      <c r="O84" s="32" t="n"/>
      <c r="P84" s="33" t="n"/>
      <c r="Q84" s="28">
        <f>IF(OR($A84="",$G84="",$P84=""),"",$G84*$P84)</f>
        <v/>
      </c>
      <c r="R84" s="28">
        <f>IF(OR($A84="",$O84="",$P84=""),"",$O84*$P84)</f>
        <v/>
      </c>
      <c r="S84" s="34">
        <f>IF(OR($A84="",$G84="",$O84=""),"",$O84-$G84)</f>
        <v/>
      </c>
      <c r="T84" s="7">
        <f>IF(OR($A84="",$C84=""),"",IF($M84="Annulée","",IF($M84="Livrée",IF($N84="","",MAX(0,$N84-$C84)),IF(TODAY()&gt;$C84,TODAY()-$C84,0))))</f>
        <v/>
      </c>
      <c r="U84" s="6">
        <f>IF($A84="","",IF(OR($B84="",$C84="",$D84="",$J84="",$M84=""),"Donnée à compléter",IF($M84="Annulée","Annulée",IF(AND($M84="Livrée",$N84=""),"Réception à dater",IF(AND($M84&lt;&gt;"Livrée",$C84&lt;TODAY()),"En retard",IF(COUNTIFS($B$6:$B$105,$B84,$C$6:$C$105,$C84,$D$6:$D$105,$D84,$J$6:$J$105,$J84,$M$6:$M$105,"&lt;&gt;Annulée")&gt;1,"Conflit créneau / zone",IF(AND('Paramètres'!$B$10&lt;&gt;"",COUNTIFS($B$6:$B$105,$B84,$C$6:$C$105,$C84,$M$6:$M$105,"&lt;&gt;Annulée")&gt;'Paramètres'!$B$10),"Capacité journalière dépassée","OK")))))))</f>
        <v/>
      </c>
    </row>
    <row r="85">
      <c r="A85" s="18" t="n"/>
      <c r="B85" s="18" t="n"/>
      <c r="C85" s="31" t="n"/>
      <c r="D85" s="20" t="n"/>
      <c r="E85" s="18" t="n"/>
      <c r="F85" s="18" t="n"/>
      <c r="G85" s="32" t="n"/>
      <c r="H85" s="20" t="n"/>
      <c r="I85" s="20" t="n"/>
      <c r="J85" s="20" t="n"/>
      <c r="K85" s="20" t="n"/>
      <c r="L85" s="20" t="n"/>
      <c r="M85" s="20" t="n"/>
      <c r="N85" s="31" t="n"/>
      <c r="O85" s="32" t="n"/>
      <c r="P85" s="33" t="n"/>
      <c r="Q85" s="29">
        <f>IF(OR($A85="",$G85="",$P85=""),"",$G85*$P85)</f>
        <v/>
      </c>
      <c r="R85" s="29">
        <f>IF(OR($A85="",$O85="",$P85=""),"",$O85*$P85)</f>
        <v/>
      </c>
      <c r="S85" s="30">
        <f>IF(OR($A85="",$G85="",$O85=""),"",$O85-$G85)</f>
        <v/>
      </c>
      <c r="T85" s="10">
        <f>IF(OR($A85="",$C85=""),"",IF($M85="Annulée","",IF($M85="Livrée",IF($N85="","",MAX(0,$N85-$C85)),IF(TODAY()&gt;$C85,TODAY()-$C85,0))))</f>
        <v/>
      </c>
      <c r="U85" s="9">
        <f>IF($A85="","",IF(OR($B85="",$C85="",$D85="",$J85="",$M85=""),"Donnée à compléter",IF($M85="Annulée","Annulée",IF(AND($M85="Livrée",$N85=""),"Réception à dater",IF(AND($M85&lt;&gt;"Livrée",$C85&lt;TODAY()),"En retard",IF(COUNTIFS($B$6:$B$105,$B85,$C$6:$C$105,$C85,$D$6:$D$105,$D85,$J$6:$J$105,$J85,$M$6:$M$105,"&lt;&gt;Annulée")&gt;1,"Conflit créneau / zone",IF(AND('Paramètres'!$B$10&lt;&gt;"",COUNTIFS($B$6:$B$105,$B85,$C$6:$C$105,$C85,$M$6:$M$105,"&lt;&gt;Annulée")&gt;'Paramètres'!$B$10),"Capacité journalière dépassée","OK")))))))</f>
        <v/>
      </c>
    </row>
    <row r="86">
      <c r="A86" s="18" t="n"/>
      <c r="B86" s="18" t="n"/>
      <c r="C86" s="31" t="n"/>
      <c r="D86" s="20" t="n"/>
      <c r="E86" s="18" t="n"/>
      <c r="F86" s="18" t="n"/>
      <c r="G86" s="32" t="n"/>
      <c r="H86" s="20" t="n"/>
      <c r="I86" s="20" t="n"/>
      <c r="J86" s="20" t="n"/>
      <c r="K86" s="20" t="n"/>
      <c r="L86" s="20" t="n"/>
      <c r="M86" s="20" t="n"/>
      <c r="N86" s="31" t="n"/>
      <c r="O86" s="32" t="n"/>
      <c r="P86" s="33" t="n"/>
      <c r="Q86" s="28">
        <f>IF(OR($A86="",$G86="",$P86=""),"",$G86*$P86)</f>
        <v/>
      </c>
      <c r="R86" s="28">
        <f>IF(OR($A86="",$O86="",$P86=""),"",$O86*$P86)</f>
        <v/>
      </c>
      <c r="S86" s="34">
        <f>IF(OR($A86="",$G86="",$O86=""),"",$O86-$G86)</f>
        <v/>
      </c>
      <c r="T86" s="7">
        <f>IF(OR($A86="",$C86=""),"",IF($M86="Annulée","",IF($M86="Livrée",IF($N86="","",MAX(0,$N86-$C86)),IF(TODAY()&gt;$C86,TODAY()-$C86,0))))</f>
        <v/>
      </c>
      <c r="U86" s="6">
        <f>IF($A86="","",IF(OR($B86="",$C86="",$D86="",$J86="",$M86=""),"Donnée à compléter",IF($M86="Annulée","Annulée",IF(AND($M86="Livrée",$N86=""),"Réception à dater",IF(AND($M86&lt;&gt;"Livrée",$C86&lt;TODAY()),"En retard",IF(COUNTIFS($B$6:$B$105,$B86,$C$6:$C$105,$C86,$D$6:$D$105,$D86,$J$6:$J$105,$J86,$M$6:$M$105,"&lt;&gt;Annulée")&gt;1,"Conflit créneau / zone",IF(AND('Paramètres'!$B$10&lt;&gt;"",COUNTIFS($B$6:$B$105,$B86,$C$6:$C$105,$C86,$M$6:$M$105,"&lt;&gt;Annulée")&gt;'Paramètres'!$B$10),"Capacité journalière dépassée","OK")))))))</f>
        <v/>
      </c>
    </row>
    <row r="87">
      <c r="A87" s="18" t="n"/>
      <c r="B87" s="18" t="n"/>
      <c r="C87" s="31" t="n"/>
      <c r="D87" s="20" t="n"/>
      <c r="E87" s="18" t="n"/>
      <c r="F87" s="18" t="n"/>
      <c r="G87" s="32" t="n"/>
      <c r="H87" s="20" t="n"/>
      <c r="I87" s="20" t="n"/>
      <c r="J87" s="20" t="n"/>
      <c r="K87" s="20" t="n"/>
      <c r="L87" s="20" t="n"/>
      <c r="M87" s="20" t="n"/>
      <c r="N87" s="31" t="n"/>
      <c r="O87" s="32" t="n"/>
      <c r="P87" s="33" t="n"/>
      <c r="Q87" s="29">
        <f>IF(OR($A87="",$G87="",$P87=""),"",$G87*$P87)</f>
        <v/>
      </c>
      <c r="R87" s="29">
        <f>IF(OR($A87="",$O87="",$P87=""),"",$O87*$P87)</f>
        <v/>
      </c>
      <c r="S87" s="30">
        <f>IF(OR($A87="",$G87="",$O87=""),"",$O87-$G87)</f>
        <v/>
      </c>
      <c r="T87" s="10">
        <f>IF(OR($A87="",$C87=""),"",IF($M87="Annulée","",IF($M87="Livrée",IF($N87="","",MAX(0,$N87-$C87)),IF(TODAY()&gt;$C87,TODAY()-$C87,0))))</f>
        <v/>
      </c>
      <c r="U87" s="9">
        <f>IF($A87="","",IF(OR($B87="",$C87="",$D87="",$J87="",$M87=""),"Donnée à compléter",IF($M87="Annulée","Annulée",IF(AND($M87="Livrée",$N87=""),"Réception à dater",IF(AND($M87&lt;&gt;"Livrée",$C87&lt;TODAY()),"En retard",IF(COUNTIFS($B$6:$B$105,$B87,$C$6:$C$105,$C87,$D$6:$D$105,$D87,$J$6:$J$105,$J87,$M$6:$M$105,"&lt;&gt;Annulée")&gt;1,"Conflit créneau / zone",IF(AND('Paramètres'!$B$10&lt;&gt;"",COUNTIFS($B$6:$B$105,$B87,$C$6:$C$105,$C87,$M$6:$M$105,"&lt;&gt;Annulée")&gt;'Paramètres'!$B$10),"Capacité journalière dépassée","OK")))))))</f>
        <v/>
      </c>
    </row>
    <row r="88">
      <c r="A88" s="18" t="n"/>
      <c r="B88" s="18" t="n"/>
      <c r="C88" s="31" t="n"/>
      <c r="D88" s="20" t="n"/>
      <c r="E88" s="18" t="n"/>
      <c r="F88" s="18" t="n"/>
      <c r="G88" s="32" t="n"/>
      <c r="H88" s="20" t="n"/>
      <c r="I88" s="20" t="n"/>
      <c r="J88" s="20" t="n"/>
      <c r="K88" s="20" t="n"/>
      <c r="L88" s="20" t="n"/>
      <c r="M88" s="20" t="n"/>
      <c r="N88" s="31" t="n"/>
      <c r="O88" s="32" t="n"/>
      <c r="P88" s="33" t="n"/>
      <c r="Q88" s="28">
        <f>IF(OR($A88="",$G88="",$P88=""),"",$G88*$P88)</f>
        <v/>
      </c>
      <c r="R88" s="28">
        <f>IF(OR($A88="",$O88="",$P88=""),"",$O88*$P88)</f>
        <v/>
      </c>
      <c r="S88" s="34">
        <f>IF(OR($A88="",$G88="",$O88=""),"",$O88-$G88)</f>
        <v/>
      </c>
      <c r="T88" s="7">
        <f>IF(OR($A88="",$C88=""),"",IF($M88="Annulée","",IF($M88="Livrée",IF($N88="","",MAX(0,$N88-$C88)),IF(TODAY()&gt;$C88,TODAY()-$C88,0))))</f>
        <v/>
      </c>
      <c r="U88" s="6">
        <f>IF($A88="","",IF(OR($B88="",$C88="",$D88="",$J88="",$M88=""),"Donnée à compléter",IF($M88="Annulée","Annulée",IF(AND($M88="Livrée",$N88=""),"Réception à dater",IF(AND($M88&lt;&gt;"Livrée",$C88&lt;TODAY()),"En retard",IF(COUNTIFS($B$6:$B$105,$B88,$C$6:$C$105,$C88,$D$6:$D$105,$D88,$J$6:$J$105,$J88,$M$6:$M$105,"&lt;&gt;Annulée")&gt;1,"Conflit créneau / zone",IF(AND('Paramètres'!$B$10&lt;&gt;"",COUNTIFS($B$6:$B$105,$B88,$C$6:$C$105,$C88,$M$6:$M$105,"&lt;&gt;Annulée")&gt;'Paramètres'!$B$10),"Capacité journalière dépassée","OK")))))))</f>
        <v/>
      </c>
    </row>
    <row r="89">
      <c r="A89" s="18" t="n"/>
      <c r="B89" s="18" t="n"/>
      <c r="C89" s="31" t="n"/>
      <c r="D89" s="20" t="n"/>
      <c r="E89" s="18" t="n"/>
      <c r="F89" s="18" t="n"/>
      <c r="G89" s="32" t="n"/>
      <c r="H89" s="20" t="n"/>
      <c r="I89" s="20" t="n"/>
      <c r="J89" s="20" t="n"/>
      <c r="K89" s="20" t="n"/>
      <c r="L89" s="20" t="n"/>
      <c r="M89" s="20" t="n"/>
      <c r="N89" s="31" t="n"/>
      <c r="O89" s="32" t="n"/>
      <c r="P89" s="33" t="n"/>
      <c r="Q89" s="29">
        <f>IF(OR($A89="",$G89="",$P89=""),"",$G89*$P89)</f>
        <v/>
      </c>
      <c r="R89" s="29">
        <f>IF(OR($A89="",$O89="",$P89=""),"",$O89*$P89)</f>
        <v/>
      </c>
      <c r="S89" s="30">
        <f>IF(OR($A89="",$G89="",$O89=""),"",$O89-$G89)</f>
        <v/>
      </c>
      <c r="T89" s="10">
        <f>IF(OR($A89="",$C89=""),"",IF($M89="Annulée","",IF($M89="Livrée",IF($N89="","",MAX(0,$N89-$C89)),IF(TODAY()&gt;$C89,TODAY()-$C89,0))))</f>
        <v/>
      </c>
      <c r="U89" s="9">
        <f>IF($A89="","",IF(OR($B89="",$C89="",$D89="",$J89="",$M89=""),"Donnée à compléter",IF($M89="Annulée","Annulée",IF(AND($M89="Livrée",$N89=""),"Réception à dater",IF(AND($M89&lt;&gt;"Livrée",$C89&lt;TODAY()),"En retard",IF(COUNTIFS($B$6:$B$105,$B89,$C$6:$C$105,$C89,$D$6:$D$105,$D89,$J$6:$J$105,$J89,$M$6:$M$105,"&lt;&gt;Annulée")&gt;1,"Conflit créneau / zone",IF(AND('Paramètres'!$B$10&lt;&gt;"",COUNTIFS($B$6:$B$105,$B89,$C$6:$C$105,$C89,$M$6:$M$105,"&lt;&gt;Annulée")&gt;'Paramètres'!$B$10),"Capacité journalière dépassée","OK")))))))</f>
        <v/>
      </c>
    </row>
    <row r="90">
      <c r="A90" s="18" t="n"/>
      <c r="B90" s="18" t="n"/>
      <c r="C90" s="31" t="n"/>
      <c r="D90" s="20" t="n"/>
      <c r="E90" s="18" t="n"/>
      <c r="F90" s="18" t="n"/>
      <c r="G90" s="32" t="n"/>
      <c r="H90" s="20" t="n"/>
      <c r="I90" s="20" t="n"/>
      <c r="J90" s="20" t="n"/>
      <c r="K90" s="20" t="n"/>
      <c r="L90" s="20" t="n"/>
      <c r="M90" s="20" t="n"/>
      <c r="N90" s="31" t="n"/>
      <c r="O90" s="32" t="n"/>
      <c r="P90" s="33" t="n"/>
      <c r="Q90" s="28">
        <f>IF(OR($A90="",$G90="",$P90=""),"",$G90*$P90)</f>
        <v/>
      </c>
      <c r="R90" s="28">
        <f>IF(OR($A90="",$O90="",$P90=""),"",$O90*$P90)</f>
        <v/>
      </c>
      <c r="S90" s="34">
        <f>IF(OR($A90="",$G90="",$O90=""),"",$O90-$G90)</f>
        <v/>
      </c>
      <c r="T90" s="7">
        <f>IF(OR($A90="",$C90=""),"",IF($M90="Annulée","",IF($M90="Livrée",IF($N90="","",MAX(0,$N90-$C90)),IF(TODAY()&gt;$C90,TODAY()-$C90,0))))</f>
        <v/>
      </c>
      <c r="U90" s="6">
        <f>IF($A90="","",IF(OR($B90="",$C90="",$D90="",$J90="",$M90=""),"Donnée à compléter",IF($M90="Annulée","Annulée",IF(AND($M90="Livrée",$N90=""),"Réception à dater",IF(AND($M90&lt;&gt;"Livrée",$C90&lt;TODAY()),"En retard",IF(COUNTIFS($B$6:$B$105,$B90,$C$6:$C$105,$C90,$D$6:$D$105,$D90,$J$6:$J$105,$J90,$M$6:$M$105,"&lt;&gt;Annulée")&gt;1,"Conflit créneau / zone",IF(AND('Paramètres'!$B$10&lt;&gt;"",COUNTIFS($B$6:$B$105,$B90,$C$6:$C$105,$C90,$M$6:$M$105,"&lt;&gt;Annulée")&gt;'Paramètres'!$B$10),"Capacité journalière dépassée","OK")))))))</f>
        <v/>
      </c>
    </row>
    <row r="91">
      <c r="A91" s="18" t="n"/>
      <c r="B91" s="18" t="n"/>
      <c r="C91" s="31" t="n"/>
      <c r="D91" s="20" t="n"/>
      <c r="E91" s="18" t="n"/>
      <c r="F91" s="18" t="n"/>
      <c r="G91" s="32" t="n"/>
      <c r="H91" s="20" t="n"/>
      <c r="I91" s="20" t="n"/>
      <c r="J91" s="20" t="n"/>
      <c r="K91" s="20" t="n"/>
      <c r="L91" s="20" t="n"/>
      <c r="M91" s="20" t="n"/>
      <c r="N91" s="31" t="n"/>
      <c r="O91" s="32" t="n"/>
      <c r="P91" s="33" t="n"/>
      <c r="Q91" s="29">
        <f>IF(OR($A91="",$G91="",$P91=""),"",$G91*$P91)</f>
        <v/>
      </c>
      <c r="R91" s="29">
        <f>IF(OR($A91="",$O91="",$P91=""),"",$O91*$P91)</f>
        <v/>
      </c>
      <c r="S91" s="30">
        <f>IF(OR($A91="",$G91="",$O91=""),"",$O91-$G91)</f>
        <v/>
      </c>
      <c r="T91" s="10">
        <f>IF(OR($A91="",$C91=""),"",IF($M91="Annulée","",IF($M91="Livrée",IF($N91="","",MAX(0,$N91-$C91)),IF(TODAY()&gt;$C91,TODAY()-$C91,0))))</f>
        <v/>
      </c>
      <c r="U91" s="9">
        <f>IF($A91="","",IF(OR($B91="",$C91="",$D91="",$J91="",$M91=""),"Donnée à compléter",IF($M91="Annulée","Annulée",IF(AND($M91="Livrée",$N91=""),"Réception à dater",IF(AND($M91&lt;&gt;"Livrée",$C91&lt;TODAY()),"En retard",IF(COUNTIFS($B$6:$B$105,$B91,$C$6:$C$105,$C91,$D$6:$D$105,$D91,$J$6:$J$105,$J91,$M$6:$M$105,"&lt;&gt;Annulée")&gt;1,"Conflit créneau / zone",IF(AND('Paramètres'!$B$10&lt;&gt;"",COUNTIFS($B$6:$B$105,$B91,$C$6:$C$105,$C91,$M$6:$M$105,"&lt;&gt;Annulée")&gt;'Paramètres'!$B$10),"Capacité journalière dépassée","OK")))))))</f>
        <v/>
      </c>
    </row>
    <row r="92">
      <c r="A92" s="18" t="n"/>
      <c r="B92" s="18" t="n"/>
      <c r="C92" s="31" t="n"/>
      <c r="D92" s="20" t="n"/>
      <c r="E92" s="18" t="n"/>
      <c r="F92" s="18" t="n"/>
      <c r="G92" s="32" t="n"/>
      <c r="H92" s="20" t="n"/>
      <c r="I92" s="20" t="n"/>
      <c r="J92" s="20" t="n"/>
      <c r="K92" s="20" t="n"/>
      <c r="L92" s="20" t="n"/>
      <c r="M92" s="20" t="n"/>
      <c r="N92" s="31" t="n"/>
      <c r="O92" s="32" t="n"/>
      <c r="P92" s="33" t="n"/>
      <c r="Q92" s="28">
        <f>IF(OR($A92="",$G92="",$P92=""),"",$G92*$P92)</f>
        <v/>
      </c>
      <c r="R92" s="28">
        <f>IF(OR($A92="",$O92="",$P92=""),"",$O92*$P92)</f>
        <v/>
      </c>
      <c r="S92" s="34">
        <f>IF(OR($A92="",$G92="",$O92=""),"",$O92-$G92)</f>
        <v/>
      </c>
      <c r="T92" s="7">
        <f>IF(OR($A92="",$C92=""),"",IF($M92="Annulée","",IF($M92="Livrée",IF($N92="","",MAX(0,$N92-$C92)),IF(TODAY()&gt;$C92,TODAY()-$C92,0))))</f>
        <v/>
      </c>
      <c r="U92" s="6">
        <f>IF($A92="","",IF(OR($B92="",$C92="",$D92="",$J92="",$M92=""),"Donnée à compléter",IF($M92="Annulée","Annulée",IF(AND($M92="Livrée",$N92=""),"Réception à dater",IF(AND($M92&lt;&gt;"Livrée",$C92&lt;TODAY()),"En retard",IF(COUNTIFS($B$6:$B$105,$B92,$C$6:$C$105,$C92,$D$6:$D$105,$D92,$J$6:$J$105,$J92,$M$6:$M$105,"&lt;&gt;Annulée")&gt;1,"Conflit créneau / zone",IF(AND('Paramètres'!$B$10&lt;&gt;"",COUNTIFS($B$6:$B$105,$B92,$C$6:$C$105,$C92,$M$6:$M$105,"&lt;&gt;Annulée")&gt;'Paramètres'!$B$10),"Capacité journalière dépassée","OK")))))))</f>
        <v/>
      </c>
    </row>
    <row r="93">
      <c r="A93" s="18" t="n"/>
      <c r="B93" s="18" t="n"/>
      <c r="C93" s="31" t="n"/>
      <c r="D93" s="20" t="n"/>
      <c r="E93" s="18" t="n"/>
      <c r="F93" s="18" t="n"/>
      <c r="G93" s="32" t="n"/>
      <c r="H93" s="20" t="n"/>
      <c r="I93" s="20" t="n"/>
      <c r="J93" s="20" t="n"/>
      <c r="K93" s="20" t="n"/>
      <c r="L93" s="20" t="n"/>
      <c r="M93" s="20" t="n"/>
      <c r="N93" s="31" t="n"/>
      <c r="O93" s="32" t="n"/>
      <c r="P93" s="33" t="n"/>
      <c r="Q93" s="29">
        <f>IF(OR($A93="",$G93="",$P93=""),"",$G93*$P93)</f>
        <v/>
      </c>
      <c r="R93" s="29">
        <f>IF(OR($A93="",$O93="",$P93=""),"",$O93*$P93)</f>
        <v/>
      </c>
      <c r="S93" s="30">
        <f>IF(OR($A93="",$G93="",$O93=""),"",$O93-$G93)</f>
        <v/>
      </c>
      <c r="T93" s="10">
        <f>IF(OR($A93="",$C93=""),"",IF($M93="Annulée","",IF($M93="Livrée",IF($N93="","",MAX(0,$N93-$C93)),IF(TODAY()&gt;$C93,TODAY()-$C93,0))))</f>
        <v/>
      </c>
      <c r="U93" s="9">
        <f>IF($A93="","",IF(OR($B93="",$C93="",$D93="",$J93="",$M93=""),"Donnée à compléter",IF($M93="Annulée","Annulée",IF(AND($M93="Livrée",$N93=""),"Réception à dater",IF(AND($M93&lt;&gt;"Livrée",$C93&lt;TODAY()),"En retard",IF(COUNTIFS($B$6:$B$105,$B93,$C$6:$C$105,$C93,$D$6:$D$105,$D93,$J$6:$J$105,$J93,$M$6:$M$105,"&lt;&gt;Annulée")&gt;1,"Conflit créneau / zone",IF(AND('Paramètres'!$B$10&lt;&gt;"",COUNTIFS($B$6:$B$105,$B93,$C$6:$C$105,$C93,$M$6:$M$105,"&lt;&gt;Annulée")&gt;'Paramètres'!$B$10),"Capacité journalière dépassée","OK")))))))</f>
        <v/>
      </c>
    </row>
    <row r="94">
      <c r="A94" s="18" t="n"/>
      <c r="B94" s="18" t="n"/>
      <c r="C94" s="31" t="n"/>
      <c r="D94" s="20" t="n"/>
      <c r="E94" s="18" t="n"/>
      <c r="F94" s="18" t="n"/>
      <c r="G94" s="32" t="n"/>
      <c r="H94" s="20" t="n"/>
      <c r="I94" s="20" t="n"/>
      <c r="J94" s="20" t="n"/>
      <c r="K94" s="20" t="n"/>
      <c r="L94" s="20" t="n"/>
      <c r="M94" s="20" t="n"/>
      <c r="N94" s="31" t="n"/>
      <c r="O94" s="32" t="n"/>
      <c r="P94" s="33" t="n"/>
      <c r="Q94" s="28">
        <f>IF(OR($A94="",$G94="",$P94=""),"",$G94*$P94)</f>
        <v/>
      </c>
      <c r="R94" s="28">
        <f>IF(OR($A94="",$O94="",$P94=""),"",$O94*$P94)</f>
        <v/>
      </c>
      <c r="S94" s="34">
        <f>IF(OR($A94="",$G94="",$O94=""),"",$O94-$G94)</f>
        <v/>
      </c>
      <c r="T94" s="7">
        <f>IF(OR($A94="",$C94=""),"",IF($M94="Annulée","",IF($M94="Livrée",IF($N94="","",MAX(0,$N94-$C94)),IF(TODAY()&gt;$C94,TODAY()-$C94,0))))</f>
        <v/>
      </c>
      <c r="U94" s="6">
        <f>IF($A94="","",IF(OR($B94="",$C94="",$D94="",$J94="",$M94=""),"Donnée à compléter",IF($M94="Annulée","Annulée",IF(AND($M94="Livrée",$N94=""),"Réception à dater",IF(AND($M94&lt;&gt;"Livrée",$C94&lt;TODAY()),"En retard",IF(COUNTIFS($B$6:$B$105,$B94,$C$6:$C$105,$C94,$D$6:$D$105,$D94,$J$6:$J$105,$J94,$M$6:$M$105,"&lt;&gt;Annulée")&gt;1,"Conflit créneau / zone",IF(AND('Paramètres'!$B$10&lt;&gt;"",COUNTIFS($B$6:$B$105,$B94,$C$6:$C$105,$C94,$M$6:$M$105,"&lt;&gt;Annulée")&gt;'Paramètres'!$B$10),"Capacité journalière dépassée","OK")))))))</f>
        <v/>
      </c>
    </row>
    <row r="95">
      <c r="A95" s="18" t="n"/>
      <c r="B95" s="18" t="n"/>
      <c r="C95" s="31" t="n"/>
      <c r="D95" s="20" t="n"/>
      <c r="E95" s="18" t="n"/>
      <c r="F95" s="18" t="n"/>
      <c r="G95" s="32" t="n"/>
      <c r="H95" s="20" t="n"/>
      <c r="I95" s="20" t="n"/>
      <c r="J95" s="20" t="n"/>
      <c r="K95" s="20" t="n"/>
      <c r="L95" s="20" t="n"/>
      <c r="M95" s="20" t="n"/>
      <c r="N95" s="31" t="n"/>
      <c r="O95" s="32" t="n"/>
      <c r="P95" s="33" t="n"/>
      <c r="Q95" s="29">
        <f>IF(OR($A95="",$G95="",$P95=""),"",$G95*$P95)</f>
        <v/>
      </c>
      <c r="R95" s="29">
        <f>IF(OR($A95="",$O95="",$P95=""),"",$O95*$P95)</f>
        <v/>
      </c>
      <c r="S95" s="30">
        <f>IF(OR($A95="",$G95="",$O95=""),"",$O95-$G95)</f>
        <v/>
      </c>
      <c r="T95" s="10">
        <f>IF(OR($A95="",$C95=""),"",IF($M95="Annulée","",IF($M95="Livrée",IF($N95="","",MAX(0,$N95-$C95)),IF(TODAY()&gt;$C95,TODAY()-$C95,0))))</f>
        <v/>
      </c>
      <c r="U95" s="9">
        <f>IF($A95="","",IF(OR($B95="",$C95="",$D95="",$J95="",$M95=""),"Donnée à compléter",IF($M95="Annulée","Annulée",IF(AND($M95="Livrée",$N95=""),"Réception à dater",IF(AND($M95&lt;&gt;"Livrée",$C95&lt;TODAY()),"En retard",IF(COUNTIFS($B$6:$B$105,$B95,$C$6:$C$105,$C95,$D$6:$D$105,$D95,$J$6:$J$105,$J95,$M$6:$M$105,"&lt;&gt;Annulée")&gt;1,"Conflit créneau / zone",IF(AND('Paramètres'!$B$10&lt;&gt;"",COUNTIFS($B$6:$B$105,$B95,$C$6:$C$105,$C95,$M$6:$M$105,"&lt;&gt;Annulée")&gt;'Paramètres'!$B$10),"Capacité journalière dépassée","OK")))))))</f>
        <v/>
      </c>
    </row>
    <row r="96">
      <c r="A96" s="18" t="n"/>
      <c r="B96" s="18" t="n"/>
      <c r="C96" s="31" t="n"/>
      <c r="D96" s="20" t="n"/>
      <c r="E96" s="18" t="n"/>
      <c r="F96" s="18" t="n"/>
      <c r="G96" s="32" t="n"/>
      <c r="H96" s="20" t="n"/>
      <c r="I96" s="20" t="n"/>
      <c r="J96" s="20" t="n"/>
      <c r="K96" s="20" t="n"/>
      <c r="L96" s="20" t="n"/>
      <c r="M96" s="20" t="n"/>
      <c r="N96" s="31" t="n"/>
      <c r="O96" s="32" t="n"/>
      <c r="P96" s="33" t="n"/>
      <c r="Q96" s="28">
        <f>IF(OR($A96="",$G96="",$P96=""),"",$G96*$P96)</f>
        <v/>
      </c>
      <c r="R96" s="28">
        <f>IF(OR($A96="",$O96="",$P96=""),"",$O96*$P96)</f>
        <v/>
      </c>
      <c r="S96" s="34">
        <f>IF(OR($A96="",$G96="",$O96=""),"",$O96-$G96)</f>
        <v/>
      </c>
      <c r="T96" s="7">
        <f>IF(OR($A96="",$C96=""),"",IF($M96="Annulée","",IF($M96="Livrée",IF($N96="","",MAX(0,$N96-$C96)),IF(TODAY()&gt;$C96,TODAY()-$C96,0))))</f>
        <v/>
      </c>
      <c r="U96" s="6">
        <f>IF($A96="","",IF(OR($B96="",$C96="",$D96="",$J96="",$M96=""),"Donnée à compléter",IF($M96="Annulée","Annulée",IF(AND($M96="Livrée",$N96=""),"Réception à dater",IF(AND($M96&lt;&gt;"Livrée",$C96&lt;TODAY()),"En retard",IF(COUNTIFS($B$6:$B$105,$B96,$C$6:$C$105,$C96,$D$6:$D$105,$D96,$J$6:$J$105,$J96,$M$6:$M$105,"&lt;&gt;Annulée")&gt;1,"Conflit créneau / zone",IF(AND('Paramètres'!$B$10&lt;&gt;"",COUNTIFS($B$6:$B$105,$B96,$C$6:$C$105,$C96,$M$6:$M$105,"&lt;&gt;Annulée")&gt;'Paramètres'!$B$10),"Capacité journalière dépassée","OK")))))))</f>
        <v/>
      </c>
    </row>
    <row r="97">
      <c r="A97" s="18" t="n"/>
      <c r="B97" s="18" t="n"/>
      <c r="C97" s="31" t="n"/>
      <c r="D97" s="20" t="n"/>
      <c r="E97" s="18" t="n"/>
      <c r="F97" s="18" t="n"/>
      <c r="G97" s="32" t="n"/>
      <c r="H97" s="20" t="n"/>
      <c r="I97" s="20" t="n"/>
      <c r="J97" s="20" t="n"/>
      <c r="K97" s="20" t="n"/>
      <c r="L97" s="20" t="n"/>
      <c r="M97" s="20" t="n"/>
      <c r="N97" s="31" t="n"/>
      <c r="O97" s="32" t="n"/>
      <c r="P97" s="33" t="n"/>
      <c r="Q97" s="29">
        <f>IF(OR($A97="",$G97="",$P97=""),"",$G97*$P97)</f>
        <v/>
      </c>
      <c r="R97" s="29">
        <f>IF(OR($A97="",$O97="",$P97=""),"",$O97*$P97)</f>
        <v/>
      </c>
      <c r="S97" s="30">
        <f>IF(OR($A97="",$G97="",$O97=""),"",$O97-$G97)</f>
        <v/>
      </c>
      <c r="T97" s="10">
        <f>IF(OR($A97="",$C97=""),"",IF($M97="Annulée","",IF($M97="Livrée",IF($N97="","",MAX(0,$N97-$C97)),IF(TODAY()&gt;$C97,TODAY()-$C97,0))))</f>
        <v/>
      </c>
      <c r="U97" s="9">
        <f>IF($A97="","",IF(OR($B97="",$C97="",$D97="",$J97="",$M97=""),"Donnée à compléter",IF($M97="Annulée","Annulée",IF(AND($M97="Livrée",$N97=""),"Réception à dater",IF(AND($M97&lt;&gt;"Livrée",$C97&lt;TODAY()),"En retard",IF(COUNTIFS($B$6:$B$105,$B97,$C$6:$C$105,$C97,$D$6:$D$105,$D97,$J$6:$J$105,$J97,$M$6:$M$105,"&lt;&gt;Annulée")&gt;1,"Conflit créneau / zone",IF(AND('Paramètres'!$B$10&lt;&gt;"",COUNTIFS($B$6:$B$105,$B97,$C$6:$C$105,$C97,$M$6:$M$105,"&lt;&gt;Annulée")&gt;'Paramètres'!$B$10),"Capacité journalière dépassée","OK")))))))</f>
        <v/>
      </c>
    </row>
    <row r="98">
      <c r="A98" s="18" t="n"/>
      <c r="B98" s="18" t="n"/>
      <c r="C98" s="31" t="n"/>
      <c r="D98" s="20" t="n"/>
      <c r="E98" s="18" t="n"/>
      <c r="F98" s="18" t="n"/>
      <c r="G98" s="32" t="n"/>
      <c r="H98" s="20" t="n"/>
      <c r="I98" s="20" t="n"/>
      <c r="J98" s="20" t="n"/>
      <c r="K98" s="20" t="n"/>
      <c r="L98" s="20" t="n"/>
      <c r="M98" s="20" t="n"/>
      <c r="N98" s="31" t="n"/>
      <c r="O98" s="32" t="n"/>
      <c r="P98" s="33" t="n"/>
      <c r="Q98" s="28">
        <f>IF(OR($A98="",$G98="",$P98=""),"",$G98*$P98)</f>
        <v/>
      </c>
      <c r="R98" s="28">
        <f>IF(OR($A98="",$O98="",$P98=""),"",$O98*$P98)</f>
        <v/>
      </c>
      <c r="S98" s="34">
        <f>IF(OR($A98="",$G98="",$O98=""),"",$O98-$G98)</f>
        <v/>
      </c>
      <c r="T98" s="7">
        <f>IF(OR($A98="",$C98=""),"",IF($M98="Annulée","",IF($M98="Livrée",IF($N98="","",MAX(0,$N98-$C98)),IF(TODAY()&gt;$C98,TODAY()-$C98,0))))</f>
        <v/>
      </c>
      <c r="U98" s="6">
        <f>IF($A98="","",IF(OR($B98="",$C98="",$D98="",$J98="",$M98=""),"Donnée à compléter",IF($M98="Annulée","Annulée",IF(AND($M98="Livrée",$N98=""),"Réception à dater",IF(AND($M98&lt;&gt;"Livrée",$C98&lt;TODAY()),"En retard",IF(COUNTIFS($B$6:$B$105,$B98,$C$6:$C$105,$C98,$D$6:$D$105,$D98,$J$6:$J$105,$J98,$M$6:$M$105,"&lt;&gt;Annulée")&gt;1,"Conflit créneau / zone",IF(AND('Paramètres'!$B$10&lt;&gt;"",COUNTIFS($B$6:$B$105,$B98,$C$6:$C$105,$C98,$M$6:$M$105,"&lt;&gt;Annulée")&gt;'Paramètres'!$B$10),"Capacité journalière dépassée","OK")))))))</f>
        <v/>
      </c>
    </row>
    <row r="99">
      <c r="A99" s="18" t="n"/>
      <c r="B99" s="18" t="n"/>
      <c r="C99" s="31" t="n"/>
      <c r="D99" s="20" t="n"/>
      <c r="E99" s="18" t="n"/>
      <c r="F99" s="18" t="n"/>
      <c r="G99" s="32" t="n"/>
      <c r="H99" s="20" t="n"/>
      <c r="I99" s="20" t="n"/>
      <c r="J99" s="20" t="n"/>
      <c r="K99" s="20" t="n"/>
      <c r="L99" s="20" t="n"/>
      <c r="M99" s="20" t="n"/>
      <c r="N99" s="31" t="n"/>
      <c r="O99" s="32" t="n"/>
      <c r="P99" s="33" t="n"/>
      <c r="Q99" s="29">
        <f>IF(OR($A99="",$G99="",$P99=""),"",$G99*$P99)</f>
        <v/>
      </c>
      <c r="R99" s="29">
        <f>IF(OR($A99="",$O99="",$P99=""),"",$O99*$P99)</f>
        <v/>
      </c>
      <c r="S99" s="30">
        <f>IF(OR($A99="",$G99="",$O99=""),"",$O99-$G99)</f>
        <v/>
      </c>
      <c r="T99" s="10">
        <f>IF(OR($A99="",$C99=""),"",IF($M99="Annulée","",IF($M99="Livrée",IF($N99="","",MAX(0,$N99-$C99)),IF(TODAY()&gt;$C99,TODAY()-$C99,0))))</f>
        <v/>
      </c>
      <c r="U99" s="9">
        <f>IF($A99="","",IF(OR($B99="",$C99="",$D99="",$J99="",$M99=""),"Donnée à compléter",IF($M99="Annulée","Annulée",IF(AND($M99="Livrée",$N99=""),"Réception à dater",IF(AND($M99&lt;&gt;"Livrée",$C99&lt;TODAY()),"En retard",IF(COUNTIFS($B$6:$B$105,$B99,$C$6:$C$105,$C99,$D$6:$D$105,$D99,$J$6:$J$105,$J99,$M$6:$M$105,"&lt;&gt;Annulée")&gt;1,"Conflit créneau / zone",IF(AND('Paramètres'!$B$10&lt;&gt;"",COUNTIFS($B$6:$B$105,$B99,$C$6:$C$105,$C99,$M$6:$M$105,"&lt;&gt;Annulée")&gt;'Paramètres'!$B$10),"Capacité journalière dépassée","OK")))))))</f>
        <v/>
      </c>
    </row>
    <row r="100">
      <c r="A100" s="18" t="n"/>
      <c r="B100" s="18" t="n"/>
      <c r="C100" s="31" t="n"/>
      <c r="D100" s="20" t="n"/>
      <c r="E100" s="18" t="n"/>
      <c r="F100" s="18" t="n"/>
      <c r="G100" s="32" t="n"/>
      <c r="H100" s="20" t="n"/>
      <c r="I100" s="20" t="n"/>
      <c r="J100" s="20" t="n"/>
      <c r="K100" s="20" t="n"/>
      <c r="L100" s="20" t="n"/>
      <c r="M100" s="20" t="n"/>
      <c r="N100" s="31" t="n"/>
      <c r="O100" s="32" t="n"/>
      <c r="P100" s="33" t="n"/>
      <c r="Q100" s="28">
        <f>IF(OR($A100="",$G100="",$P100=""),"",$G100*$P100)</f>
        <v/>
      </c>
      <c r="R100" s="28">
        <f>IF(OR($A100="",$O100="",$P100=""),"",$O100*$P100)</f>
        <v/>
      </c>
      <c r="S100" s="34">
        <f>IF(OR($A100="",$G100="",$O100=""),"",$O100-$G100)</f>
        <v/>
      </c>
      <c r="T100" s="7">
        <f>IF(OR($A100="",$C100=""),"",IF($M100="Annulée","",IF($M100="Livrée",IF($N100="","",MAX(0,$N100-$C100)),IF(TODAY()&gt;$C100,TODAY()-$C100,0))))</f>
        <v/>
      </c>
      <c r="U100" s="6">
        <f>IF($A100="","",IF(OR($B100="",$C100="",$D100="",$J100="",$M100=""),"Donnée à compléter",IF($M100="Annulée","Annulée",IF(AND($M100="Livrée",$N100=""),"Réception à dater",IF(AND($M100&lt;&gt;"Livrée",$C100&lt;TODAY()),"En retard",IF(COUNTIFS($B$6:$B$105,$B100,$C$6:$C$105,$C100,$D$6:$D$105,$D100,$J$6:$J$105,$J100,$M$6:$M$105,"&lt;&gt;Annulée")&gt;1,"Conflit créneau / zone",IF(AND('Paramètres'!$B$10&lt;&gt;"",COUNTIFS($B$6:$B$105,$B100,$C$6:$C$105,$C100,$M$6:$M$105,"&lt;&gt;Annulée")&gt;'Paramètres'!$B$10),"Capacité journalière dépassée","OK")))))))</f>
        <v/>
      </c>
    </row>
    <row r="101">
      <c r="A101" s="18" t="n"/>
      <c r="B101" s="18" t="n"/>
      <c r="C101" s="31" t="n"/>
      <c r="D101" s="20" t="n"/>
      <c r="E101" s="18" t="n"/>
      <c r="F101" s="18" t="n"/>
      <c r="G101" s="32" t="n"/>
      <c r="H101" s="20" t="n"/>
      <c r="I101" s="20" t="n"/>
      <c r="J101" s="20" t="n"/>
      <c r="K101" s="20" t="n"/>
      <c r="L101" s="20" t="n"/>
      <c r="M101" s="20" t="n"/>
      <c r="N101" s="31" t="n"/>
      <c r="O101" s="32" t="n"/>
      <c r="P101" s="33" t="n"/>
      <c r="Q101" s="29">
        <f>IF(OR($A101="",$G101="",$P101=""),"",$G101*$P101)</f>
        <v/>
      </c>
      <c r="R101" s="29">
        <f>IF(OR($A101="",$O101="",$P101=""),"",$O101*$P101)</f>
        <v/>
      </c>
      <c r="S101" s="30">
        <f>IF(OR($A101="",$G101="",$O101=""),"",$O101-$G101)</f>
        <v/>
      </c>
      <c r="T101" s="10">
        <f>IF(OR($A101="",$C101=""),"",IF($M101="Annulée","",IF($M101="Livrée",IF($N101="","",MAX(0,$N101-$C101)),IF(TODAY()&gt;$C101,TODAY()-$C101,0))))</f>
        <v/>
      </c>
      <c r="U101" s="9">
        <f>IF($A101="","",IF(OR($B101="",$C101="",$D101="",$J101="",$M101=""),"Donnée à compléter",IF($M101="Annulée","Annulée",IF(AND($M101="Livrée",$N101=""),"Réception à dater",IF(AND($M101&lt;&gt;"Livrée",$C101&lt;TODAY()),"En retard",IF(COUNTIFS($B$6:$B$105,$B101,$C$6:$C$105,$C101,$D$6:$D$105,$D101,$J$6:$J$105,$J101,$M$6:$M$105,"&lt;&gt;Annulée")&gt;1,"Conflit créneau / zone",IF(AND('Paramètres'!$B$10&lt;&gt;"",COUNTIFS($B$6:$B$105,$B101,$C$6:$C$105,$C101,$M$6:$M$105,"&lt;&gt;Annulée")&gt;'Paramètres'!$B$10),"Capacité journalière dépassée","OK")))))))</f>
        <v/>
      </c>
    </row>
    <row r="102">
      <c r="A102" s="18" t="n"/>
      <c r="B102" s="18" t="n"/>
      <c r="C102" s="31" t="n"/>
      <c r="D102" s="20" t="n"/>
      <c r="E102" s="18" t="n"/>
      <c r="F102" s="18" t="n"/>
      <c r="G102" s="32" t="n"/>
      <c r="H102" s="20" t="n"/>
      <c r="I102" s="20" t="n"/>
      <c r="J102" s="20" t="n"/>
      <c r="K102" s="20" t="n"/>
      <c r="L102" s="20" t="n"/>
      <c r="M102" s="20" t="n"/>
      <c r="N102" s="31" t="n"/>
      <c r="O102" s="32" t="n"/>
      <c r="P102" s="33" t="n"/>
      <c r="Q102" s="28">
        <f>IF(OR($A102="",$G102="",$P102=""),"",$G102*$P102)</f>
        <v/>
      </c>
      <c r="R102" s="28">
        <f>IF(OR($A102="",$O102="",$P102=""),"",$O102*$P102)</f>
        <v/>
      </c>
      <c r="S102" s="34">
        <f>IF(OR($A102="",$G102="",$O102=""),"",$O102-$G102)</f>
        <v/>
      </c>
      <c r="T102" s="7">
        <f>IF(OR($A102="",$C102=""),"",IF($M102="Annulée","",IF($M102="Livrée",IF($N102="","",MAX(0,$N102-$C102)),IF(TODAY()&gt;$C102,TODAY()-$C102,0))))</f>
        <v/>
      </c>
      <c r="U102" s="6">
        <f>IF($A102="","",IF(OR($B102="",$C102="",$D102="",$J102="",$M102=""),"Donnée à compléter",IF($M102="Annulée","Annulée",IF(AND($M102="Livrée",$N102=""),"Réception à dater",IF(AND($M102&lt;&gt;"Livrée",$C102&lt;TODAY()),"En retard",IF(COUNTIFS($B$6:$B$105,$B102,$C$6:$C$105,$C102,$D$6:$D$105,$D102,$J$6:$J$105,$J102,$M$6:$M$105,"&lt;&gt;Annulée")&gt;1,"Conflit créneau / zone",IF(AND('Paramètres'!$B$10&lt;&gt;"",COUNTIFS($B$6:$B$105,$B102,$C$6:$C$105,$C102,$M$6:$M$105,"&lt;&gt;Annulée")&gt;'Paramètres'!$B$10),"Capacité journalière dépassée","OK")))))))</f>
        <v/>
      </c>
    </row>
    <row r="103">
      <c r="A103" s="18" t="n"/>
      <c r="B103" s="18" t="n"/>
      <c r="C103" s="31" t="n"/>
      <c r="D103" s="20" t="n"/>
      <c r="E103" s="18" t="n"/>
      <c r="F103" s="18" t="n"/>
      <c r="G103" s="32" t="n"/>
      <c r="H103" s="20" t="n"/>
      <c r="I103" s="20" t="n"/>
      <c r="J103" s="20" t="n"/>
      <c r="K103" s="20" t="n"/>
      <c r="L103" s="20" t="n"/>
      <c r="M103" s="20" t="n"/>
      <c r="N103" s="31" t="n"/>
      <c r="O103" s="32" t="n"/>
      <c r="P103" s="33" t="n"/>
      <c r="Q103" s="29">
        <f>IF(OR($A103="",$G103="",$P103=""),"",$G103*$P103)</f>
        <v/>
      </c>
      <c r="R103" s="29">
        <f>IF(OR($A103="",$O103="",$P103=""),"",$O103*$P103)</f>
        <v/>
      </c>
      <c r="S103" s="30">
        <f>IF(OR($A103="",$G103="",$O103=""),"",$O103-$G103)</f>
        <v/>
      </c>
      <c r="T103" s="10">
        <f>IF(OR($A103="",$C103=""),"",IF($M103="Annulée","",IF($M103="Livrée",IF($N103="","",MAX(0,$N103-$C103)),IF(TODAY()&gt;$C103,TODAY()-$C103,0))))</f>
        <v/>
      </c>
      <c r="U103" s="9">
        <f>IF($A103="","",IF(OR($B103="",$C103="",$D103="",$J103="",$M103=""),"Donnée à compléter",IF($M103="Annulée","Annulée",IF(AND($M103="Livrée",$N103=""),"Réception à dater",IF(AND($M103&lt;&gt;"Livrée",$C103&lt;TODAY()),"En retard",IF(COUNTIFS($B$6:$B$105,$B103,$C$6:$C$105,$C103,$D$6:$D$105,$D103,$J$6:$J$105,$J103,$M$6:$M$105,"&lt;&gt;Annulée")&gt;1,"Conflit créneau / zone",IF(AND('Paramètres'!$B$10&lt;&gt;"",COUNTIFS($B$6:$B$105,$B103,$C$6:$C$105,$C103,$M$6:$M$105,"&lt;&gt;Annulée")&gt;'Paramètres'!$B$10),"Capacité journalière dépassée","OK")))))))</f>
        <v/>
      </c>
    </row>
    <row r="104">
      <c r="A104" s="18" t="n"/>
      <c r="B104" s="18" t="n"/>
      <c r="C104" s="31" t="n"/>
      <c r="D104" s="20" t="n"/>
      <c r="E104" s="18" t="n"/>
      <c r="F104" s="18" t="n"/>
      <c r="G104" s="32" t="n"/>
      <c r="H104" s="20" t="n"/>
      <c r="I104" s="20" t="n"/>
      <c r="J104" s="20" t="n"/>
      <c r="K104" s="20" t="n"/>
      <c r="L104" s="20" t="n"/>
      <c r="M104" s="20" t="n"/>
      <c r="N104" s="31" t="n"/>
      <c r="O104" s="32" t="n"/>
      <c r="P104" s="33" t="n"/>
      <c r="Q104" s="28">
        <f>IF(OR($A104="",$G104="",$P104=""),"",$G104*$P104)</f>
        <v/>
      </c>
      <c r="R104" s="28">
        <f>IF(OR($A104="",$O104="",$P104=""),"",$O104*$P104)</f>
        <v/>
      </c>
      <c r="S104" s="34">
        <f>IF(OR($A104="",$G104="",$O104=""),"",$O104-$G104)</f>
        <v/>
      </c>
      <c r="T104" s="7">
        <f>IF(OR($A104="",$C104=""),"",IF($M104="Annulée","",IF($M104="Livrée",IF($N104="","",MAX(0,$N104-$C104)),IF(TODAY()&gt;$C104,TODAY()-$C104,0))))</f>
        <v/>
      </c>
      <c r="U104" s="6">
        <f>IF($A104="","",IF(OR($B104="",$C104="",$D104="",$J104="",$M104=""),"Donnée à compléter",IF($M104="Annulée","Annulée",IF(AND($M104="Livrée",$N104=""),"Réception à dater",IF(AND($M104&lt;&gt;"Livrée",$C104&lt;TODAY()),"En retard",IF(COUNTIFS($B$6:$B$105,$B104,$C$6:$C$105,$C104,$D$6:$D$105,$D104,$J$6:$J$105,$J104,$M$6:$M$105,"&lt;&gt;Annulée")&gt;1,"Conflit créneau / zone",IF(AND('Paramètres'!$B$10&lt;&gt;"",COUNTIFS($B$6:$B$105,$B104,$C$6:$C$105,$C104,$M$6:$M$105,"&lt;&gt;Annulée")&gt;'Paramètres'!$B$10),"Capacité journalière dépassée","OK")))))))</f>
        <v/>
      </c>
    </row>
    <row r="105">
      <c r="A105" s="18" t="n"/>
      <c r="B105" s="18" t="n"/>
      <c r="C105" s="31" t="n"/>
      <c r="D105" s="20" t="n"/>
      <c r="E105" s="18" t="n"/>
      <c r="F105" s="18" t="n"/>
      <c r="G105" s="32" t="n"/>
      <c r="H105" s="20" t="n"/>
      <c r="I105" s="20" t="n"/>
      <c r="J105" s="20" t="n"/>
      <c r="K105" s="20" t="n"/>
      <c r="L105" s="20" t="n"/>
      <c r="M105" s="20" t="n"/>
      <c r="N105" s="31" t="n"/>
      <c r="O105" s="32" t="n"/>
      <c r="P105" s="33" t="n"/>
      <c r="Q105" s="29">
        <f>IF(OR($A105="",$G105="",$P105=""),"",$G105*$P105)</f>
        <v/>
      </c>
      <c r="R105" s="29">
        <f>IF(OR($A105="",$O105="",$P105=""),"",$O105*$P105)</f>
        <v/>
      </c>
      <c r="S105" s="30">
        <f>IF(OR($A105="",$G105="",$O105=""),"",$O105-$G105)</f>
        <v/>
      </c>
      <c r="T105" s="10">
        <f>IF(OR($A105="",$C105=""),"",IF($M105="Annulée","",IF($M105="Livrée",IF($N105="","",MAX(0,$N105-$C105)),IF(TODAY()&gt;$C105,TODAY()-$C105,0))))</f>
        <v/>
      </c>
      <c r="U105" s="9">
        <f>IF($A105="","",IF(OR($B105="",$C105="",$D105="",$J105="",$M105=""),"Donnée à compléter",IF($M105="Annulée","Annulée",IF(AND($M105="Livrée",$N105=""),"Réception à dater",IF(AND($M105&lt;&gt;"Livrée",$C105&lt;TODAY()),"En retard",IF(COUNTIFS($B$6:$B$105,$B105,$C$6:$C$105,$C105,$D$6:$D$105,$D105,$J$6:$J$105,$J105,$M$6:$M$105,"&lt;&gt;Annulée")&gt;1,"Conflit créneau / zone",IF(AND('Paramètres'!$B$10&lt;&gt;"",COUNTIFS($B$6:$B$105,$B105,$C$6:$C$105,$C105,$M$6:$M$105,"&lt;&gt;Annulée")&gt;'Paramètres'!$B$10),"Capacité journalière dépassée","OK")))))))</f>
        <v/>
      </c>
    </row>
  </sheetData>
  <autoFilter ref="A5:U105"/>
  <mergeCells count="1">
    <mergeCell ref="A1:U1"/>
  </mergeCells>
  <conditionalFormatting sqref="U6:U105">
    <cfRule type="expression" priority="1" dxfId="0" stopIfTrue="1">
      <formula>$U6="En retard"</formula>
    </cfRule>
    <cfRule type="expression" priority="2" dxfId="0" stopIfTrue="1">
      <formula>OR($U6="Conflit créneau / zone",$U6="Capacité journalière dépassée")</formula>
    </cfRule>
    <cfRule type="expression" priority="3" dxfId="1">
      <formula>OR($U6="Donnée à compléter",$U6="Réception à dater")</formula>
    </cfRule>
  </conditionalFormatting>
  <conditionalFormatting sqref="M6:M105">
    <cfRule type="expression" priority="4" dxfId="2">
      <formula>$M6="Livrée"</formula>
    </cfRule>
  </conditionalFormatting>
  <conditionalFormatting sqref="S6:S105">
    <cfRule type="expression" priority="5" dxfId="0">
      <formula>AND(ISNUMBER($S6),$S6&lt;0)</formula>
    </cfRule>
  </conditionalFormatting>
  <dataValidations count="12">
    <dataValidation sqref="A6:A105" showErrorMessage="1" showInputMessage="1" allowBlank="1" errorTitle="Identifiant non valide" error="L'identifiant doit contenir entre 1 et 25 caractères." type="textLength" operator="between">
      <formula1>1</formula1>
      <formula2>25</formula2>
    </dataValidation>
    <dataValidation sqref="B6:B105" showErrorMessage="1" showInputMessage="1" allowBlank="1" errorTitle="Chantier non valide" error="Sélectionnez un chantier dans la liste." type="list">
      <formula1>'Paramètres'!$H$4:$H$6</formula1>
    </dataValidation>
    <dataValidation sqref="C6:C105 N6:N105" showErrorMessage="1" showInputMessage="1" allowBlank="1" errorTitle="Date non valide" error="La date doit être comprise entre les dates minimale et maximale." promptTitle="Date de livraison" prompt="Saisissez une date au format jj/mm/aaaa." type="date" operator="between">
      <formula1>'Paramètres'!$B$6</formula1>
      <formula2>'Paramètres'!$B$7</formula2>
    </dataValidation>
    <dataValidation sqref="D6:D105" showErrorMessage="1" showInputMessage="1" allowBlank="1" errorTitle="Créneau non valide" error="Sélectionnez un créneau dans la liste." type="list">
      <formula1>'Paramètres'!$D$4:$D$8</formula1>
    </dataValidation>
    <dataValidation sqref="G6:G105 O6:O105" showErrorMessage="1" showInputMessage="1" allowBlank="1" errorTitle="Quantité non valide" error="La quantité doit être positive et respecter la limite des paramètres." type="decimal" operator="between">
      <formula1>0</formula1>
      <formula2>'Paramètres'!$B$8</formula2>
    </dataValidation>
    <dataValidation sqref="H6:H105" showErrorMessage="1" showInputMessage="1" allowBlank="1" errorTitle="Unité non valide" error="Sélectionnez une unité dans la liste." type="list">
      <formula1>'Paramètres'!$E$4:$E$10</formula1>
    </dataValidation>
    <dataValidation sqref="I6:I105" showErrorMessage="1" showInputMessage="1" allowBlank="1" errorTitle="Véhicule non valide" error="Sélectionnez un véhicule dans la liste." type="list">
      <formula1>'Paramètres'!$F$4:$F$8</formula1>
    </dataValidation>
    <dataValidation sqref="J6:J105" showErrorMessage="1" showInputMessage="1" allowBlank="1" errorTitle="Zone non valide" error="Sélectionnez une zone dans la liste." type="list">
      <formula1>'Paramètres'!$G$4:$G$7</formula1>
    </dataValidation>
    <dataValidation sqref="K6:K105" showErrorMessage="1" showInputMessage="1" allowBlank="1" errorTitle="Moyen non valide" error="Sélectionnez un moyen dans la liste." type="list">
      <formula1>'Paramètres'!$I$4:$I$8</formula1>
    </dataValidation>
    <dataValidation sqref="L6:L105" showErrorMessage="1" showInputMessage="1" allowBlank="1" errorTitle="Responsable non valide" error="Sélectionnez un responsable fictif dans la liste." type="list">
      <formula1>'Paramètres'!$J$4:$J$7</formula1>
    </dataValidation>
    <dataValidation sqref="M6:M105" showErrorMessage="1" showInputMessage="1" allowBlank="1" errorTitle="Statut non valide" error="Sélectionnez un statut dans la liste." type="list">
      <formula1>'Paramètres'!$K$4:$K$8</formula1>
    </dataValidation>
    <dataValidation sqref="P6:P105" showErrorMessage="1" showInputMessage="1" allowBlank="1" errorTitle="Prix non valide" error="Le prix doit être positif et respecter la limite des paramètres." type="decimal" operator="between">
      <formula1>0</formula1>
      <formula2>'Paramètres'!$B$9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3" customWidth="1" min="3" max="3"/>
    <col width="19" customWidth="1" min="4" max="4"/>
    <col width="12" customWidth="1" min="5" max="5"/>
    <col width="21" customWidth="1" min="6" max="6"/>
    <col width="18" customWidth="1" min="7" max="7"/>
    <col width="32" customWidth="1" min="8" max="8"/>
    <col width="25" customWidth="1" min="9" max="9"/>
    <col width="23" customWidth="1" min="10" max="10"/>
    <col width="16" customWidth="1" min="11" max="11"/>
  </cols>
  <sheetData>
    <row r="1" ht="28" customHeight="1">
      <c r="A1" s="1" t="inlineStr">
        <is>
          <t>Paramètres du planning de livraisons</t>
        </is>
      </c>
    </row>
    <row r="2" ht="22" customHeight="1">
      <c r="A2" s="2" t="inlineStr">
        <is>
          <t>Hypothèses et listes modifiables. Elles servent uniquement au pilotage de ce classeur fictif.</t>
        </is>
      </c>
    </row>
    <row r="3">
      <c r="A3" s="5" t="inlineStr">
        <is>
          <t>Hypothèse</t>
        </is>
      </c>
      <c r="B3" s="5" t="inlineStr">
        <is>
          <t>Valeur</t>
        </is>
      </c>
      <c r="D3" s="5" t="inlineStr">
        <is>
          <t>Créneaux</t>
        </is>
      </c>
      <c r="E3" s="5" t="inlineStr">
        <is>
          <t>Unités</t>
        </is>
      </c>
      <c r="F3" s="5" t="inlineStr">
        <is>
          <t>Véhicules</t>
        </is>
      </c>
      <c r="G3" s="5" t="inlineStr">
        <is>
          <t>Zones</t>
        </is>
      </c>
      <c r="H3" s="5" t="inlineStr">
        <is>
          <t>Chantiers fictifs</t>
        </is>
      </c>
      <c r="I3" s="5" t="inlineStr">
        <is>
          <t>Moyens nécessaires</t>
        </is>
      </c>
      <c r="J3" s="5" t="inlineStr">
        <is>
          <t>Responsables fictifs</t>
        </is>
      </c>
      <c r="K3" s="5" t="inlineStr">
        <is>
          <t>Statuts</t>
        </is>
      </c>
    </row>
    <row r="4">
      <c r="A4" s="17" t="inlineStr">
        <is>
          <t>Début de la période de synthèse</t>
        </is>
      </c>
      <c r="B4" s="35" t="n">
        <v>46265</v>
      </c>
      <c r="D4" s="18" t="inlineStr">
        <is>
          <t>08:00 - 10:00</t>
        </is>
      </c>
      <c r="E4" s="18" t="inlineStr">
        <is>
          <t>u</t>
        </is>
      </c>
      <c r="F4" s="18" t="inlineStr">
        <is>
          <t>Porteur</t>
        </is>
      </c>
      <c r="G4" s="18" t="inlineStr">
        <is>
          <t>Zone A</t>
        </is>
      </c>
      <c r="H4" s="18" t="inlineStr">
        <is>
          <t>Chantier fictif Aurore</t>
        </is>
      </c>
      <c r="I4" s="18" t="inlineStr">
        <is>
          <t>Aucun</t>
        </is>
      </c>
      <c r="J4" s="18" t="inlineStr">
        <is>
          <t>Camille Exemple</t>
        </is>
      </c>
      <c r="K4" s="18" t="inlineStr">
        <is>
          <t>Planifiée</t>
        </is>
      </c>
    </row>
    <row r="5">
      <c r="A5" s="16" t="inlineStr">
        <is>
          <t>Fin de la période de synthèse</t>
        </is>
      </c>
      <c r="B5" s="35" t="n">
        <v>46293</v>
      </c>
      <c r="D5" s="18" t="inlineStr">
        <is>
          <t>10:00 - 12:00</t>
        </is>
      </c>
      <c r="E5" s="18" t="inlineStr">
        <is>
          <t>t</t>
        </is>
      </c>
      <c r="F5" s="18" t="inlineStr">
        <is>
          <t>Semi-remorque</t>
        </is>
      </c>
      <c r="G5" s="18" t="inlineStr">
        <is>
          <t>Zone B</t>
        </is>
      </c>
      <c r="H5" s="18" t="inlineStr">
        <is>
          <t>Chantier-école imaginaire Atlas</t>
        </is>
      </c>
      <c r="I5" s="18" t="inlineStr">
        <is>
          <t>Chariot télescopique</t>
        </is>
      </c>
      <c r="J5" s="18" t="inlineStr">
        <is>
          <t>Nora Démo</t>
        </is>
      </c>
      <c r="K5" s="18" t="inlineStr">
        <is>
          <t>Confirmée</t>
        </is>
      </c>
    </row>
    <row r="6">
      <c r="A6" s="17" t="inlineStr">
        <is>
          <t>Date minimale autorisée</t>
        </is>
      </c>
      <c r="B6" s="35" t="n">
        <v>46023</v>
      </c>
      <c r="D6" s="18" t="inlineStr">
        <is>
          <t>13:00 - 14:00</t>
        </is>
      </c>
      <c r="E6" s="18" t="inlineStr">
        <is>
          <t>m³</t>
        </is>
      </c>
      <c r="F6" s="18" t="inlineStr">
        <is>
          <t>Toupie béton</t>
        </is>
      </c>
      <c r="G6" s="18" t="inlineStr">
        <is>
          <t>Zone C</t>
        </is>
      </c>
      <c r="H6" s="18" t="inlineStr">
        <is>
          <t>Opération fictive Canopée</t>
        </is>
      </c>
      <c r="I6" s="18" t="inlineStr">
        <is>
          <t>Grue mobile</t>
        </is>
      </c>
      <c r="J6" s="18" t="inlineStr">
        <is>
          <t>Hugo Maquette</t>
        </is>
      </c>
      <c r="K6" s="18" t="inlineStr">
        <is>
          <t>En attente</t>
        </is>
      </c>
    </row>
    <row r="7">
      <c r="A7" s="16" t="inlineStr">
        <is>
          <t>Date maximale autorisée</t>
        </is>
      </c>
      <c r="B7" s="35" t="n">
        <v>46752</v>
      </c>
      <c r="D7" s="18" t="inlineStr">
        <is>
          <t>14:00 - 16:00</t>
        </is>
      </c>
      <c r="E7" s="18" t="inlineStr">
        <is>
          <t>m²</t>
        </is>
      </c>
      <c r="F7" s="18" t="inlineStr">
        <is>
          <t>Utilitaire</t>
        </is>
      </c>
      <c r="G7" s="18" t="inlineStr">
        <is>
          <t>Aire d'attente</t>
        </is>
      </c>
      <c r="I7" s="18" t="inlineStr">
        <is>
          <t>Grue à tour</t>
        </is>
      </c>
      <c r="J7" s="18" t="inlineStr">
        <is>
          <t>Inès Prototype</t>
        </is>
      </c>
      <c r="K7" s="18" t="inlineStr">
        <is>
          <t>Livrée</t>
        </is>
      </c>
    </row>
    <row r="8">
      <c r="A8" s="17" t="inlineStr">
        <is>
          <t>Quantité maximale par ligne</t>
        </is>
      </c>
      <c r="B8" s="32" t="n">
        <v>10000</v>
      </c>
      <c r="D8" s="18" t="inlineStr">
        <is>
          <t>16:00 - 18:00</t>
        </is>
      </c>
      <c r="E8" s="18" t="inlineStr">
        <is>
          <t>m</t>
        </is>
      </c>
      <c r="F8" s="18" t="inlineStr">
        <is>
          <t>Camion-grue</t>
        </is>
      </c>
      <c r="I8" s="18" t="inlineStr">
        <is>
          <t>Pompe à béton</t>
        </is>
      </c>
      <c r="K8" s="18" t="inlineStr">
        <is>
          <t>Annulée</t>
        </is>
      </c>
    </row>
    <row r="9">
      <c r="A9" s="16" t="inlineStr">
        <is>
          <t>Prix unitaire HT maximal</t>
        </is>
      </c>
      <c r="B9" s="32" t="n">
        <v>100000</v>
      </c>
      <c r="E9" s="18" t="inlineStr">
        <is>
          <t>L</t>
        </is>
      </c>
    </row>
    <row r="10">
      <c r="A10" s="17" t="inlineStr">
        <is>
          <t>Capacité de livraisons par chantier et par jour</t>
        </is>
      </c>
      <c r="B10" s="25" t="n">
        <v>3</v>
      </c>
      <c r="E10" s="18" t="inlineStr">
        <is>
          <t>palette</t>
        </is>
      </c>
    </row>
  </sheetData>
  <mergeCells count="1">
    <mergeCell ref="A1:K1"/>
  </mergeCells>
  <conditionalFormatting sqref="B4:B5">
    <cfRule type="expression" priority="1" dxfId="0">
      <formula>$B$4&gt;$B$5</formula>
    </cfRule>
  </conditionalFormatting>
  <conditionalFormatting sqref="B6:B7">
    <cfRule type="expression" priority="2" dxfId="0">
      <formula>$B$6&gt;$B$7</formula>
    </cfRule>
  </conditionalFormatting>
  <dataValidations count="3">
    <dataValidation sqref="B4:B7" showErrorMessage="1" showInputMessage="1" allowBlank="0" errorTitle="Date non valide" error="Saisissez une date comprise dans la plage autorisée." promptTitle="Période" prompt="Date au format jj/mm/aaaa." type="date" operator="between">
      <formula1>DATE(2025,1,1)</formula1>
      <formula2>DATE(2028,12,31)</formula2>
    </dataValidation>
    <dataValidation sqref="B8:B9" showErrorMessage="1" showInputMessage="1" allowBlank="0" errorTitle="Valeur non valide" error="Saisissez une valeur positive inférieure ou égale à 1 000 000." type="decimal" operator="between">
      <formula1>1</formula1>
      <formula2>1000000</formula2>
    </dataValidation>
    <dataValidation sqref="B10" showErrorMessage="1" showInputMessage="1" allowBlank="0" errorTitle="Capacité non valide" error="Saisissez une capacité entière comprise entre 1 et 50." type="whole" operator="between">
      <formula1>1</formula1>
      <formula2>50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76" customWidth="1" min="2" max="2"/>
    <col width="48" customWidth="1" min="3" max="3"/>
    <col width="22" customWidth="1" min="4" max="4"/>
  </cols>
  <sheetData>
    <row r="1" ht="28" customHeight="1">
      <c r="A1" s="1" t="inlineStr">
        <is>
          <t>Instructions d’utilisation</t>
        </is>
      </c>
    </row>
    <row r="2">
      <c r="A2" s="2" t="inlineStr">
        <is>
          <t>Aide courte pour exploiter le classeur sans macro, lien externe ni synchronisation en temps réel.</t>
        </is>
      </c>
    </row>
    <row r="3">
      <c r="A3" s="5" t="inlineStr">
        <is>
          <t>Sujet</t>
        </is>
      </c>
      <c r="B3" s="5" t="inlineStr">
        <is>
          <t>Action ou calcul</t>
        </is>
      </c>
      <c r="C3" s="5" t="inlineStr">
        <is>
          <t>Comportement si saisie vide</t>
        </is>
      </c>
      <c r="D3" s="5" t="inlineStr">
        <is>
          <t>Plage concernée</t>
        </is>
      </c>
    </row>
    <row r="4" ht="46" customHeight="1">
      <c r="A4" s="6" t="inlineStr">
        <is>
          <t>Démarrage</t>
        </is>
      </c>
      <c r="B4" s="6" t="inlineStr">
        <is>
          <t>Adapter les dates, limites, capacité et listes dans Paramètres.</t>
        </is>
      </c>
      <c r="C4" s="6" t="inlineStr">
        <is>
          <t>La Synthèse reste vide si sa période n'est pas définie.</t>
        </is>
      </c>
      <c r="D4" s="6" t="inlineStr">
        <is>
          <t>Paramètres</t>
        </is>
      </c>
    </row>
    <row r="5" ht="46" customHeight="1">
      <c r="A5" s="9" t="inlineStr">
        <is>
          <t>Saisie opérationnelle</t>
        </is>
      </c>
      <c r="B5" s="9" t="inlineStr">
        <is>
          <t>Renseigner uniquement les cellules jaunes de Livraisons.</t>
        </is>
      </c>
      <c r="C5" s="9" t="inlineStr">
        <is>
          <t>Une ligne sans identifiant n'est pas prise en compte.</t>
        </is>
      </c>
      <c r="D5" s="9" t="inlineStr">
        <is>
          <t>A6:P105</t>
        </is>
      </c>
    </row>
    <row r="6" ht="46" customHeight="1">
      <c r="A6" s="6" t="inlineStr">
        <is>
          <t>Montant prévu HT</t>
        </is>
      </c>
      <c r="B6" s="6" t="inlineStr">
        <is>
          <t>La colonne Q multiplie la quantité prévue G par le prix unitaire HT P.</t>
        </is>
      </c>
      <c r="C6" s="6" t="inlineStr">
        <is>
          <t>Vide si A, G ou P est vide.</t>
        </is>
      </c>
      <c r="D6" s="6" t="inlineStr">
        <is>
          <t>Q6:Q105</t>
        </is>
      </c>
    </row>
    <row r="7" ht="46" customHeight="1">
      <c r="A7" s="9" t="inlineStr">
        <is>
          <t>Montant reçu HT</t>
        </is>
      </c>
      <c r="B7" s="9" t="inlineStr">
        <is>
          <t>La colonne R multiplie la quantité reçue O par le prix unitaire HT P.</t>
        </is>
      </c>
      <c r="C7" s="9" t="inlineStr">
        <is>
          <t>Vide si A, O ou P est vide.</t>
        </is>
      </c>
      <c r="D7" s="9" t="inlineStr">
        <is>
          <t>R6:R105</t>
        </is>
      </c>
    </row>
    <row r="8" ht="46" customHeight="1">
      <c r="A8" s="6" t="inlineStr">
        <is>
          <t>Écart de quantité</t>
        </is>
      </c>
      <c r="B8" s="6" t="inlineStr">
        <is>
          <t>La colonne S soustrait la quantité prévue G de la quantité reçue O.</t>
        </is>
      </c>
      <c r="C8" s="6" t="inlineStr">
        <is>
          <t>Vide si A, G ou O est vide.</t>
        </is>
      </c>
      <c r="D8" s="6" t="inlineStr">
        <is>
          <t>S6:S105</t>
        </is>
      </c>
    </row>
    <row r="9" ht="46" customHeight="1">
      <c r="A9" s="9" t="inlineStr">
        <is>
          <t>Retard</t>
        </is>
      </c>
      <c r="B9" s="9" t="inlineStr">
        <is>
          <t>La colonne T compare C à N pour une livraison reçue, ou C à la date du jour pour une livraison ouverte.</t>
        </is>
      </c>
      <c r="C9" s="9" t="inlineStr">
        <is>
          <t>Vide sans identifiant ou date prévue ; une ligne annulée reste vide.</t>
        </is>
      </c>
      <c r="D9" s="9" t="inlineStr">
        <is>
          <t>T6:T105</t>
        </is>
      </c>
    </row>
    <row r="10" ht="46" customHeight="1">
      <c r="A10" s="6" t="inlineStr">
        <is>
          <t>Alertes planning</t>
        </is>
      </c>
      <c r="B10" s="6" t="inlineStr">
        <is>
          <t>La colonne U contrôle les champs essentiels, les retards, les conflits de chantier/date/créneau/zone et la capacité journalière.</t>
        </is>
      </c>
      <c r="C10" s="6" t="inlineStr">
        <is>
          <t>Vide lorsque l'identifiant est vide.</t>
        </is>
      </c>
      <c r="D10" s="6" t="inlineStr">
        <is>
          <t>U6:U105</t>
        </is>
      </c>
    </row>
    <row r="11" ht="46" customHeight="1">
      <c r="A11" s="9" t="inlineStr">
        <is>
          <t>Synthèse</t>
        </is>
      </c>
      <c r="B11" s="9" t="inlineStr">
        <is>
          <t>Les comptages et sommes utilisent la date prévue C, le statut M, les montants Q et R et les alertes U.</t>
        </is>
      </c>
      <c r="C11" s="9" t="inlineStr">
        <is>
          <t>Les divisions et moyennes non calculables restent vides grâce à IFERROR.</t>
        </is>
      </c>
      <c r="D11" s="9" t="inlineStr">
        <is>
          <t>Synthèse B6:B17</t>
        </is>
      </c>
    </row>
    <row r="12" ht="46" customHeight="1">
      <c r="A12" s="6" t="inlineStr">
        <is>
          <t>Contrôle des plages</t>
        </is>
      </c>
      <c r="B12" s="6" t="inlineStr">
        <is>
          <t>Les formules et validations couvrent les 100 lignes préparées, notamment les lignes 6, 55 et 105.</t>
        </is>
      </c>
      <c r="C12" s="6" t="inlineStr">
        <is>
          <t>Les lignes inutilisées restent visuellement vides.</t>
        </is>
      </c>
      <c r="D12" s="6" t="inlineStr">
        <is>
          <t>Lignes 6 à 105</t>
        </is>
      </c>
    </row>
    <row r="13" ht="46" customHeight="1">
      <c r="A13" s="9" t="inlineStr">
        <is>
          <t>Limites d’usage</t>
        </is>
      </c>
      <c r="B13" s="9" t="inlineStr">
        <is>
          <t>Ce classeur fictif aide à coordonner les accès et manutentions ; il ne constitue ni un ERP, ni un document officiel, ni un dimensionnement technique.</t>
        </is>
      </c>
      <c r="C13" s="9" t="inlineStr">
        <is>
          <t>Sans objet.</t>
        </is>
      </c>
      <c r="D13" s="9" t="inlineStr">
        <is>
          <t>Classeur entier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de coordination chantier</dc:creator>
  <dc:title xmlns:dc="http://purl.org/dc/elements/1.1/">Planning livraisons chantier Excel</dc:title>
  <dc:subject xmlns:dc="http://purl.org/dc/elements/1.1/">Coordination fictive des créneaux de livraison de chantier</dc:subject>
  <dcterms:created xmlns:dcterms="http://purl.org/dc/terms/" xmlns:xsi="http://www.w3.org/2001/XMLSchema-instance" xsi:type="dcterms:W3CDTF">2026-09-07T06:48:14Z</dcterms:created>
  <dcterms:modified xmlns:dcterms="http://purl.org/dc/terms/" xmlns:xsi="http://www.w3.org/2001/XMLSchema-instance" xsi:type="dcterms:W3CDTF">2026-09-07T06:48:14Z</dcterms:modified>
</cp:coreProperties>
</file>