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Validations" sheetId="2" state="visible" r:id="rId2"/>
    <sheet xmlns:r="http://schemas.openxmlformats.org/officeDocument/2006/relationships" name="Commentaires" sheetId="3" state="visible" r:id="rId3"/>
    <sheet xmlns:r="http://schemas.openxmlformats.org/officeDocument/2006/relationships" name="Paramètre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1" hidden="1">'Validations'!$A$4:$U$104</definedName>
    <definedName name="_xlnm._FilterDatabase" localSheetId="2" hidden="1">'Commentaires'!$A$4:$N$104</definedName>
    <definedName name="_xlnm._FilterDatabase" localSheetId="3" hidden="1">'Paramètres'!$A$3:$D$8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,0%"/>
    <numFmt numFmtId="166" formatCode="0,0"/>
    <numFmt numFmtId="167" formatCode="# ##0,00 [$€-fr-FR]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9636B"/>
      <sz val="9"/>
    </font>
    <font>
      <name val="Aptos"/>
      <b val="1"/>
      <color rgb="00FFFFFF"/>
      <sz val="10"/>
    </font>
    <font>
      <name val="Aptos"/>
      <color rgb="00263746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DCEAD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167" fontId="4" fillId="7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167" fontId="4" fillId="7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A84F2A"/>
        <sz val="10"/>
      </font>
      <fill>
        <patternFill patternType="solid">
          <fgColor rgb="00F7DDD2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Validations par statut — période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'Synthèse'!B16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'Synthèse'!$A$17:$A$22</f>
            </numRef>
          </cat>
          <val>
            <numRef>
              <f>'Synthèse'!$B$17:$B$22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5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K22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36" customWidth="1" min="4" max="4"/>
    <col width="17" customWidth="1" min="5" max="5"/>
    <col width="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28" customHeight="1">
      <c r="A1" s="1" t="inlineStr">
        <is>
          <t>Synthèse des validations techniques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3" t="n"/>
    </row>
    <row r="2" ht="32" customHeight="1">
      <c r="A2" s="3" t="inlineStr">
        <is>
          <t>Indicateurs calculés depuis les saisies, selon la période sélectionnée.</t>
        </is>
      </c>
    </row>
    <row r="3"/>
    <row r="4">
      <c r="A4" s="4" t="inlineStr">
        <is>
          <t>Début de période</t>
        </is>
      </c>
      <c r="B4" s="24" t="n">
        <v>46023</v>
      </c>
      <c r="C4" s="4" t="inlineStr">
        <is>
          <t>Fin de période</t>
        </is>
      </c>
      <c r="D4" s="24" t="n">
        <v>46272</v>
      </c>
      <c r="E4" s="4" t="inlineStr">
        <is>
          <t>Date de calcul</t>
        </is>
      </c>
      <c r="F4" s="25">
        <f>TODAY()</f>
        <v/>
      </c>
    </row>
    <row r="5"/>
    <row r="6">
      <c r="A6" s="4" t="inlineStr">
        <is>
          <t>Indicateur de validation</t>
        </is>
      </c>
      <c r="B6" s="4" t="inlineStr">
        <is>
          <t>Valeur</t>
        </is>
      </c>
      <c r="D6" s="4" t="inlineStr">
        <is>
          <t>Indicateur complémentaire</t>
        </is>
      </c>
      <c r="E6" s="4" t="inlineStr">
        <is>
          <t>Valeur</t>
        </is>
      </c>
    </row>
    <row r="7">
      <c r="A7" s="7" t="inlineStr">
        <is>
          <t>Soumissions sur la période</t>
        </is>
      </c>
      <c r="B7" s="8">
        <f>IF(OR($B$4="",$D$4=""),"",COUNTIFS('Validations'!$A$5:$A$104,"&lt;&gt;",'Validations'!$H$5:$H$104,"&gt;="&amp;$B$4,'Validations'!$H$5:$H$104,"&lt;="&amp;$D$4))</f>
        <v/>
      </c>
      <c r="D7" s="7" t="inlineStr">
        <is>
          <t>Taux de validation interne</t>
        </is>
      </c>
      <c r="E7" s="26">
        <f>IFERROR(B9/B7,"")</f>
        <v/>
      </c>
    </row>
    <row r="8">
      <c r="A8" s="10" t="inlineStr">
        <is>
          <t>En revue ou à corriger</t>
        </is>
      </c>
      <c r="B8" s="8">
        <f>IF(OR($B$4="",$D$4=""),"",COUNTIFS('Validations'!$H$5:$H$104,"&gt;="&amp;$B$4,'Validations'!$H$5:$H$104,"&lt;="&amp;$D$4,'Validations'!$M$5:$M$104,"En revue")+COUNTIFS('Validations'!$H$5:$H$104,"&gt;="&amp;$B$4,'Validations'!$H$5:$H$104,"&lt;="&amp;$D$4,'Validations'!$M$5:$M$104,"À corriger"))</f>
        <v/>
      </c>
      <c r="D8" s="10" t="inlineStr">
        <is>
          <t>Retard moyen constaté (j)</t>
        </is>
      </c>
      <c r="E8" s="27">
        <f>IFERROR(AVERAGEIFS('Validations'!$Q$5:$Q$104,'Validations'!$H$5:$H$104,"&gt;="&amp;$B$4,'Validations'!$H$5:$H$104,"&lt;="&amp;$D$4),"")</f>
        <v/>
      </c>
    </row>
    <row r="9">
      <c r="A9" s="7" t="inlineStr">
        <is>
          <t>Validations internes</t>
        </is>
      </c>
      <c r="B9" s="8">
        <f>IF(OR($B$4="",$D$4=""),"",COUNTIFS('Validations'!$H$5:$H$104,"&gt;="&amp;$B$4,'Validations'!$H$5:$H$104,"&lt;="&amp;$D$4,'Validations'!$M$5:$M$104,"Validé en interne"))</f>
        <v/>
      </c>
      <c r="D9" s="7" t="inlineStr">
        <is>
          <t>Actions ouvertes ou en cours</t>
        </is>
      </c>
      <c r="E9" s="8">
        <f>IF(OR($B$4="",$D$4=""),"",COUNTIFS('Commentaires'!$D$5:$D$104,"&gt;="&amp;$B$4,'Commentaires'!$D$5:$D$104,"&lt;="&amp;$D$4,'Commentaires'!$K$5:$K$104,"Ouverte")+COUNTIFS('Commentaires'!$D$5:$D$104,"&gt;="&amp;$B$4,'Commentaires'!$D$5:$D$104,"&lt;="&amp;$D$4,'Commentaires'!$K$5:$K$104,"En cours"))</f>
        <v/>
      </c>
    </row>
    <row r="10">
      <c r="A10" s="10" t="inlineStr">
        <is>
          <t>Validations actuellement en retard</t>
        </is>
      </c>
      <c r="B10" s="8">
        <f>IF(OR($B$4="",$D$4=""),"",COUNTIFS('Validations'!$H$5:$H$104,"&gt;="&amp;$B$4,'Validations'!$H$5:$H$104,"&lt;="&amp;$D$4,'Validations'!$S$5:$S$104,"Échéance dépassée"))</f>
        <v/>
      </c>
      <c r="D10" s="10" t="inlineStr">
        <is>
          <t>Actions ouvertes en retard</t>
        </is>
      </c>
      <c r="E10" s="8">
        <f>IF(OR($B$4="",$D$4=""),"",COUNTIFS('Commentaires'!$D$5:$D$104,"&gt;="&amp;$B$4,'Commentaires'!$D$5:$D$104,"&lt;="&amp;$D$4,'Commentaires'!$N$5:$N$104,"Action en retard"))</f>
        <v/>
      </c>
    </row>
    <row r="11">
      <c r="A11" s="7" t="inlineStr">
        <is>
          <t>Alertes de saisie ou de pilotage</t>
        </is>
      </c>
      <c r="B11" s="8">
        <f>IF(OR($B$4="",$D$4=""),"",COUNTIFS('Validations'!$H$5:$H$104,"&gt;="&amp;$B$4,'Validations'!$H$5:$H$104,"&lt;="&amp;$D$4,'Validations'!$S$5:$S$104,"&lt;&gt;"))</f>
        <v/>
      </c>
      <c r="D11" s="7" t="inlineStr">
        <is>
          <t>Commentaires sur la période</t>
        </is>
      </c>
      <c r="E11" s="8">
        <f>IF(OR($B$4="",$D$4=""),"",COUNTIFS('Commentaires'!$A$5:$A$104,"&lt;&gt;",'Commentaires'!$D$5:$D$104,"&gt;="&amp;$B$4,'Commentaires'!$D$5:$D$104,"&lt;="&amp;$D$4))</f>
        <v/>
      </c>
    </row>
    <row r="12">
      <c r="A12" s="10" t="inlineStr">
        <is>
          <t>Montant concerné sur la période</t>
        </is>
      </c>
      <c r="B12" s="28">
        <f>IF(OR($B$4="",$D$4=""),"",SUMIFS('Validations'!$P$5:$P$104,'Validations'!$H$5:$H$104,"&gt;="&amp;$B$4,'Validations'!$H$5:$H$104,"&lt;="&amp;$D$4))</f>
        <v/>
      </c>
      <c r="D12" s="10" t="inlineStr">
        <is>
          <t>Montant associé aux alertes</t>
        </is>
      </c>
      <c r="E12" s="28">
        <f>IF(OR($B$4="",$D$4=""),"",SUMIFS('Validations'!$P$5:$P$104,'Validations'!$H$5:$H$104,"&gt;="&amp;$B$4,'Validations'!$H$5:$H$104,"&lt;="&amp;$D$4,'Validations'!$S$5:$S$104,"&lt;&gt;"))</f>
        <v/>
      </c>
    </row>
    <row r="13"/>
    <row r="14"/>
    <row r="15"/>
    <row r="16">
      <c r="A16" s="4" t="inlineStr">
        <is>
          <t>Statut interne</t>
        </is>
      </c>
      <c r="B16" s="4" t="inlineStr">
        <is>
          <t>Nombre</t>
        </is>
      </c>
      <c r="C16" s="4" t="inlineStr">
        <is>
          <t>Montant (€)</t>
        </is>
      </c>
      <c r="D16" s="4" t="inlineStr">
        <is>
          <t>Alerte active à la date de calcul</t>
        </is>
      </c>
      <c r="E16" s="4" t="inlineStr">
        <is>
          <t>Nombre</t>
        </is>
      </c>
    </row>
    <row r="17">
      <c r="A17" s="7" t="inlineStr">
        <is>
          <t>À préparer</t>
        </is>
      </c>
      <c r="B17" s="7">
        <f>IF(OR($B$4="",$D$4=""),"",COUNTIFS('Validations'!$H$5:$H$104,"&gt;="&amp;$B$4,'Validations'!$H$5:$H$104,"&lt;="&amp;$D$4,'Validations'!$M$5:$M$104,$A17))</f>
        <v/>
      </c>
      <c r="C17" s="29">
        <f>IF(OR($B$4="",$D$4=""),"",SUMIFS('Validations'!$P$5:$P$104,'Validations'!$H$5:$H$104,"&gt;="&amp;$B$4,'Validations'!$H$5:$H$104,"&lt;="&amp;$D$4,'Validations'!$M$5:$M$104,$A17))</f>
        <v/>
      </c>
      <c r="D17" s="7" t="inlineStr">
        <is>
          <t>Échéances dépassées</t>
        </is>
      </c>
      <c r="E17" s="7">
        <f>COUNTIF('Validations'!$S$5:$S$104,"Échéance dépassée")</f>
        <v/>
      </c>
    </row>
    <row r="18">
      <c r="A18" s="10" t="inlineStr">
        <is>
          <t>Soumis</t>
        </is>
      </c>
      <c r="B18" s="10">
        <f>IF(OR($B$4="",$D$4=""),"",COUNTIFS('Validations'!$H$5:$H$104,"&gt;="&amp;$B$4,'Validations'!$H$5:$H$104,"&lt;="&amp;$D$4,'Validations'!$M$5:$M$104,$A18))</f>
        <v/>
      </c>
      <c r="C18" s="30">
        <f>IF(OR($B$4="",$D$4=""),"",SUMIFS('Validations'!$P$5:$P$104,'Validations'!$H$5:$H$104,"&gt;="&amp;$B$4,'Validations'!$H$5:$H$104,"&lt;="&amp;$D$4,'Validations'!$M$5:$M$104,$A18))</f>
        <v/>
      </c>
      <c r="D18" s="10" t="inlineStr">
        <is>
          <t>Échéances dans le seuil proche</t>
        </is>
      </c>
      <c r="E18" s="10">
        <f>COUNTIFS('Validations'!$A$5:$A$104,"&lt;&gt;",'Validations'!$L$5:$L$104,"&gt;="&amp;TODAY(),'Validations'!$L$5:$L$104,"&lt;="&amp;TODAY()+'Paramètres'!$B$5,'Validations'!$M$5:$M$104,"&lt;&gt;Validé en interne",'Validations'!$M$5:$M$104,"&lt;&gt;Annulé")</f>
        <v/>
      </c>
    </row>
    <row r="19">
      <c r="A19" s="7" t="inlineStr">
        <is>
          <t>En revue</t>
        </is>
      </c>
      <c r="B19" s="7">
        <f>IF(OR($B$4="",$D$4=""),"",COUNTIFS('Validations'!$H$5:$H$104,"&gt;="&amp;$B$4,'Validations'!$H$5:$H$104,"&lt;="&amp;$D$4,'Validations'!$M$5:$M$104,$A19))</f>
        <v/>
      </c>
      <c r="C19" s="29">
        <f>IF(OR($B$4="",$D$4=""),"",SUMIFS('Validations'!$P$5:$P$104,'Validations'!$H$5:$H$104,"&gt;="&amp;$B$4,'Validations'!$H$5:$H$104,"&lt;="&amp;$D$4,'Validations'!$M$5:$M$104,$A19))</f>
        <v/>
      </c>
      <c r="D19" s="7" t="inlineStr">
        <is>
          <t>Responsables de revue manquants</t>
        </is>
      </c>
      <c r="E19" s="7">
        <f>COUNTIFS('Validations'!$A$5:$A$104,"&lt;&gt;",'Validations'!$K$5:$K$104,"",'Validations'!$M$5:$M$104,"&lt;&gt;Validé en interne",'Validations'!$M$5:$M$104,"&lt;&gt;Annulé")</f>
        <v/>
      </c>
    </row>
    <row r="20">
      <c r="A20" s="10" t="inlineStr">
        <is>
          <t>À corriger</t>
        </is>
      </c>
      <c r="B20" s="10">
        <f>IF(OR($B$4="",$D$4=""),"",COUNTIFS('Validations'!$H$5:$H$104,"&gt;="&amp;$B$4,'Validations'!$H$5:$H$104,"&lt;="&amp;$D$4,'Validations'!$M$5:$M$104,$A20))</f>
        <v/>
      </c>
      <c r="C20" s="30">
        <f>IF(OR($B$4="",$D$4=""),"",SUMIFS('Validations'!$P$5:$P$104,'Validations'!$H$5:$H$104,"&gt;="&amp;$B$4,'Validations'!$H$5:$H$104,"&lt;="&amp;$D$4,'Validations'!$M$5:$M$104,$A20))</f>
        <v/>
      </c>
      <c r="D20" s="10" t="inlineStr">
        <is>
          <t>Décisions internes à dater</t>
        </is>
      </c>
      <c r="E20" s="10">
        <f>COUNTIFS('Validations'!$M$5:$M$104,"Validé en interne",'Validations'!$N$5:$N$104,"")</f>
        <v/>
      </c>
    </row>
    <row r="21">
      <c r="A21" s="7" t="inlineStr">
        <is>
          <t>Validé en interne</t>
        </is>
      </c>
      <c r="B21" s="7">
        <f>IF(OR($B$4="",$D$4=""),"",COUNTIFS('Validations'!$H$5:$H$104,"&gt;="&amp;$B$4,'Validations'!$H$5:$H$104,"&lt;="&amp;$D$4,'Validations'!$M$5:$M$104,$A21))</f>
        <v/>
      </c>
      <c r="C21" s="29">
        <f>IF(OR($B$4="",$D$4=""),"",SUMIFS('Validations'!$P$5:$P$104,'Validations'!$H$5:$H$104,"&gt;="&amp;$B$4,'Validations'!$H$5:$H$104,"&lt;="&amp;$D$4,'Validations'!$M$5:$M$104,$A21))</f>
        <v/>
      </c>
      <c r="D21" s="7" t="inlineStr">
        <is>
          <t>Actions ouvertes en retard</t>
        </is>
      </c>
      <c r="E21" s="7">
        <f>COUNTIF('Commentaires'!$N$5:$N$104,"Action en retard")</f>
        <v/>
      </c>
    </row>
    <row r="22">
      <c r="A22" s="10" t="inlineStr">
        <is>
          <t>Annulé</t>
        </is>
      </c>
      <c r="B22" s="10">
        <f>IF(OR($B$4="",$D$4=""),"",COUNTIFS('Validations'!$H$5:$H$104,"&gt;="&amp;$B$4,'Validations'!$H$5:$H$104,"&lt;="&amp;$D$4,'Validations'!$M$5:$M$104,$A22))</f>
        <v/>
      </c>
      <c r="C22" s="30">
        <f>IF(OR($B$4="",$D$4=""),"",SUMIFS('Validations'!$P$5:$P$104,'Validations'!$H$5:$H$104,"&gt;="&amp;$B$4,'Validations'!$H$5:$H$104,"&lt;="&amp;$D$4,'Validations'!$M$5:$M$104,$A22))</f>
        <v/>
      </c>
      <c r="D22" s="10" t="inlineStr">
        <is>
          <t>Montants actifs au-dessus du seuil</t>
        </is>
      </c>
      <c r="E22" s="10">
        <f>COUNTIFS('Validations'!$P$5:$P$104,"&gt;="&amp;'Paramètres'!$B$6,'Validations'!$M$5:$M$104,"&lt;&gt;Validé en interne",'Validations'!$M$5:$M$104,"&lt;&gt;Annulé")</f>
        <v/>
      </c>
    </row>
  </sheetData>
  <mergeCells count="1">
    <mergeCell ref="A1:K1"/>
  </mergeCells>
  <conditionalFormatting sqref="B4:D4">
    <cfRule type="expression" priority="1" dxfId="0">
      <formula>$B$4&gt;$D$4</formula>
    </cfRule>
  </conditionalFormatting>
  <conditionalFormatting sqref="E17:E22">
    <cfRule type="expression" priority="2" dxfId="1">
      <formula>$E17&gt;0</formula>
    </cfRule>
  </conditionalFormatting>
  <conditionalFormatting sqref="B10:B11">
    <cfRule type="expression" priority="3" dxfId="0">
      <formula>B10&gt;0</formula>
    </cfRule>
  </conditionalFormatting>
  <dataValidations count="1">
    <dataValidation sqref="B4 D4" showErrorMessage="1" showInputMessage="1" allowBlank="0" errorTitle="Date hors plage" error="La date doit rester comprise entre les limites des paramètres." type="date" operator="between">
      <formula1>=INDIRECT("'Paramètres'!$B$7")</formula1>
      <formula2>=INDIRECT("'Paramètres'!$B$8")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U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25" customWidth="1" min="3" max="3"/>
    <col width="25" customWidth="1" min="4" max="4"/>
    <col width="18" customWidth="1" min="5" max="5"/>
    <col width="41" customWidth="1" min="6" max="6"/>
    <col width="10" customWidth="1" min="7" max="7"/>
    <col width="17" customWidth="1" min="8" max="8"/>
    <col width="34" customWidth="1" min="9" max="9"/>
    <col width="24" customWidth="1" min="10" max="10"/>
    <col width="24" customWidth="1" min="11" max="11"/>
    <col width="17" customWidth="1" min="12" max="12"/>
    <col width="20" customWidth="1" min="13" max="13"/>
    <col width="17" customWidth="1" min="14" max="14"/>
    <col width="28" customWidth="1" min="15" max="15"/>
    <col width="20" customWidth="1" min="16" max="16"/>
    <col width="16" customWidth="1" min="17" max="17"/>
    <col width="19" customWidth="1" min="18" max="18"/>
    <col width="31" customWidth="1" min="19" max="19"/>
    <col width="45" customWidth="1" min="20" max="20"/>
    <col width="21" customWidth="1" min="21" max="21"/>
  </cols>
  <sheetData>
    <row r="1" ht="28" customHeight="1">
      <c r="A1" s="1" t="inlineStr">
        <is>
          <t>Suivi des validations techniques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2" t="n"/>
      <c r="S1" s="22" t="n"/>
      <c r="T1" s="22" t="n"/>
      <c r="U1" s="23" t="n"/>
    </row>
    <row r="2" ht="32" customHeight="1">
      <c r="A2" s="3" t="inlineStr">
        <is>
          <t>Saisir les informations dans les cellules jaunes ; les colonnes calculées restent automatiques.</t>
        </is>
      </c>
    </row>
    <row r="3"/>
    <row r="4" ht="36" customHeight="1">
      <c r="A4" s="4" t="inlineStr">
        <is>
          <t>ID validation</t>
        </is>
      </c>
      <c r="B4" s="4" t="inlineStr">
        <is>
          <t>Chantier fictif</t>
        </is>
      </c>
      <c r="C4" s="4" t="inlineStr">
        <is>
          <t>Lot</t>
        </is>
      </c>
      <c r="D4" s="4" t="inlineStr">
        <is>
          <t>Type de document</t>
        </is>
      </c>
      <c r="E4" s="4" t="inlineStr">
        <is>
          <t>Référence</t>
        </is>
      </c>
      <c r="F4" s="4" t="inlineStr">
        <is>
          <t>Intitulé</t>
        </is>
      </c>
      <c r="G4" s="4" t="inlineStr">
        <is>
          <t>Version</t>
        </is>
      </c>
      <c r="H4" s="4" t="inlineStr">
        <is>
          <t>Date de soumission</t>
        </is>
      </c>
      <c r="I4" s="4" t="inlineStr">
        <is>
          <t>Société émettrice fictive</t>
        </is>
      </c>
      <c r="J4" s="4" t="inlineStr">
        <is>
          <t>Responsable émission fictif</t>
        </is>
      </c>
      <c r="K4" s="4" t="inlineStr">
        <is>
          <t>Responsable revue fictif</t>
        </is>
      </c>
      <c r="L4" s="4" t="inlineStr">
        <is>
          <t>Échéance cible</t>
        </is>
      </c>
      <c r="M4" s="4" t="inlineStr">
        <is>
          <t>Statut interne</t>
        </is>
      </c>
      <c r="N4" s="4" t="inlineStr">
        <is>
          <t>Date de décision</t>
        </is>
      </c>
      <c r="O4" s="4" t="inlineStr">
        <is>
          <t>Avis interne</t>
        </is>
      </c>
      <c r="P4" s="4" t="inlineStr">
        <is>
          <t>Montant concerné (€)</t>
        </is>
      </c>
      <c r="Q4" s="4" t="inlineStr">
        <is>
          <t>Jours de retard</t>
        </is>
      </c>
      <c r="R4" s="4" t="inlineStr">
        <is>
          <t>Écart à l'échéance (j)</t>
        </is>
      </c>
      <c r="S4" s="4" t="inlineStr">
        <is>
          <t>Alerte</t>
        </is>
      </c>
      <c r="T4" s="4" t="inlineStr">
        <is>
          <t>Dernier commentaire</t>
        </is>
      </c>
      <c r="U4" s="4" t="inlineStr">
        <is>
          <t>Date dernier commentaire</t>
        </is>
      </c>
    </row>
    <row r="5">
      <c r="A5" s="15" t="inlineStr">
        <is>
          <t>VAL-2026-001</t>
        </is>
      </c>
      <c r="B5" s="15" t="inlineStr">
        <is>
          <t>Opération Aurore Démonstration (fictive)</t>
        </is>
      </c>
      <c r="C5" s="15" t="inlineStr">
        <is>
          <t>Gros œuvre</t>
        </is>
      </c>
      <c r="D5" s="15" t="inlineStr">
        <is>
          <t>Plan</t>
        </is>
      </c>
      <c r="E5" s="15" t="inlineStr">
        <is>
          <t>PLN-AUR-001</t>
        </is>
      </c>
      <c r="F5" s="15" t="inlineStr">
        <is>
          <t>Plan de coffrage de la zone témoin</t>
        </is>
      </c>
      <c r="G5" s="15" t="inlineStr">
        <is>
          <t>V2</t>
        </is>
      </c>
      <c r="H5" s="31" t="n">
        <v>46252</v>
      </c>
      <c r="I5" s="15" t="inlineStr">
        <is>
          <t>Bâtirêve Démo SAS (fictive)</t>
        </is>
      </c>
      <c r="J5" s="15" t="inlineStr">
        <is>
          <t>Camille Exemple</t>
        </is>
      </c>
      <c r="K5" s="15" t="inlineStr">
        <is>
          <t>Nora Fictive</t>
        </is>
      </c>
      <c r="L5" s="32">
        <f>IF(H5="","",H5+IFERROR(VLOOKUP(D5,'Paramètres'!$G$4:$H$8,2,FALSE),'Paramètres'!$B$4))</f>
        <v/>
      </c>
      <c r="M5" s="15" t="inlineStr">
        <is>
          <t>Validé en interne</t>
        </is>
      </c>
      <c r="N5" s="31" t="n">
        <v>46258</v>
      </c>
      <c r="O5" s="15" t="inlineStr">
        <is>
          <t>Favorable avec réserves</t>
        </is>
      </c>
      <c r="P5" s="33" t="n">
        <v>42000</v>
      </c>
      <c r="Q5" s="19">
        <f>IF(OR(A5="",L5="",M5="Annulé"),"",MAX(0,IF(N5&lt;&gt;"",N5,TODAY())-L5))</f>
        <v/>
      </c>
      <c r="R5" s="19">
        <f>IF(OR(A5="",L5="",M5="Annulé"),"",IF(N5&lt;&gt;"",N5-L5,IF(OR(M5="Soumis",M5="En revue",M5="À corriger"),TODAY()-L5,"")))</f>
        <v/>
      </c>
      <c r="S5" s="7">
        <f>IF(A5="","",IF(OR(B5="",D5="",E5="",H5="",M5=""),"Saisie incomplète",IF(K5="","Responsable revue manquant",IF(AND(M5="Validé en interne",N5=""),"Date de décision manquante",IF(AND(L5&lt;&gt;"",L5&lt;TODAY(),M5&lt;&gt;"Validé en interne",M5&lt;&gt;"Annulé"),"Échéance dépassée",IF(AND(P5&lt;&gt;"",P5&gt;='Paramètres'!$B$6,M5&lt;&gt;"Validé en interne",M5&lt;&gt;"Annulé"),"Montant à surveiller",""))))))</f>
        <v/>
      </c>
      <c r="T5" s="7">
        <f>IFERROR(LOOKUP(2,1/('Commentaires'!$B$5:$B$104=A5),'Commentaires'!$G$5:$G$104),"")</f>
        <v/>
      </c>
      <c r="U5" s="32">
        <f>IFERROR(LOOKUP(2,1/('Commentaires'!$B$5:$B$104=A5),'Commentaires'!$D$5:$D$104),"")</f>
        <v/>
      </c>
    </row>
    <row r="6">
      <c r="A6" s="15" t="inlineStr">
        <is>
          <t>VAL-2026-002</t>
        </is>
      </c>
      <c r="B6" s="15" t="inlineStr">
        <is>
          <t>Opération Aurore Démonstration (fictive)</t>
        </is>
      </c>
      <c r="C6" s="15" t="inlineStr">
        <is>
          <t>Façades</t>
        </is>
      </c>
      <c r="D6" s="15" t="inlineStr">
        <is>
          <t>Plan</t>
        </is>
      </c>
      <c r="E6" s="15" t="inlineStr">
        <is>
          <t>PLN-AUR-014</t>
        </is>
      </c>
      <c r="F6" s="15" t="inlineStr">
        <is>
          <t>Calepinage de façade du volume fictif</t>
        </is>
      </c>
      <c r="G6" s="15" t="inlineStr">
        <is>
          <t>V1</t>
        </is>
      </c>
      <c r="H6" s="31" t="n">
        <v>46266</v>
      </c>
      <c r="I6" s="15" t="inlineStr">
        <is>
          <t>Atelier Mirage SARL (fictive)</t>
        </is>
      </c>
      <c r="J6" s="15" t="inlineStr">
        <is>
          <t>Inès Modèle</t>
        </is>
      </c>
      <c r="K6" s="15" t="inlineStr">
        <is>
          <t>Nora Fictive</t>
        </is>
      </c>
      <c r="L6" s="34">
        <f>IF(H6="","",H6+IFERROR(VLOOKUP(D6,'Paramètres'!$G$4:$H$8,2,FALSE),'Paramètres'!$B$4))</f>
        <v/>
      </c>
      <c r="M6" s="15" t="inlineStr">
        <is>
          <t>En revue</t>
        </is>
      </c>
      <c r="N6" s="31" t="n"/>
      <c r="O6" s="15" t="inlineStr">
        <is>
          <t>Sans objet</t>
        </is>
      </c>
      <c r="P6" s="33" t="n">
        <v>18500</v>
      </c>
      <c r="Q6" s="21">
        <f>IF(OR(A6="",L6="",M6="Annulé"),"",MAX(0,IF(N6&lt;&gt;"",N6,TODAY())-L6))</f>
        <v/>
      </c>
      <c r="R6" s="21">
        <f>IF(OR(A6="",L6="",M6="Annulé"),"",IF(N6&lt;&gt;"",N6-L6,IF(OR(M6="Soumis",M6="En revue",M6="À corriger"),TODAY()-L6,"")))</f>
        <v/>
      </c>
      <c r="S6" s="10">
        <f>IF(A6="","",IF(OR(B6="",D6="",E6="",H6="",M6=""),"Saisie incomplète",IF(K6="","Responsable revue manquant",IF(AND(M6="Validé en interne",N6=""),"Date de décision manquante",IF(AND(L6&lt;&gt;"",L6&lt;TODAY(),M6&lt;&gt;"Validé en interne",M6&lt;&gt;"Annulé"),"Échéance dépassée",IF(AND(P6&lt;&gt;"",P6&gt;='Paramètres'!$B$6,M6&lt;&gt;"Validé en interne",M6&lt;&gt;"Annulé"),"Montant à surveiller",""))))))</f>
        <v/>
      </c>
      <c r="T6" s="10">
        <f>IFERROR(LOOKUP(2,1/('Commentaires'!$B$5:$B$104=A6),'Commentaires'!$G$5:$G$104),"")</f>
        <v/>
      </c>
      <c r="U6" s="34">
        <f>IFERROR(LOOKUP(2,1/('Commentaires'!$B$5:$B$104=A6),'Commentaires'!$D$5:$D$104),"")</f>
        <v/>
      </c>
    </row>
    <row r="7">
      <c r="A7" s="15" t="inlineStr">
        <is>
          <t>VAL-2026-003</t>
        </is>
      </c>
      <c r="B7" s="15" t="inlineStr">
        <is>
          <t>Résidence Épure Fictive</t>
        </is>
      </c>
      <c r="C7" s="15" t="inlineStr">
        <is>
          <t>Gros œuvre</t>
        </is>
      </c>
      <c r="D7" s="15" t="inlineStr">
        <is>
          <t>Note de calcul</t>
        </is>
      </c>
      <c r="E7" s="15" t="inlineStr">
        <is>
          <t>NDC-EPR-003</t>
        </is>
      </c>
      <c r="F7" s="15" t="inlineStr">
        <is>
          <t>Note d'hypothèses de la zone démonstration</t>
        </is>
      </c>
      <c r="G7" s="15" t="inlineStr">
        <is>
          <t>V1</t>
        </is>
      </c>
      <c r="H7" s="31" t="n">
        <v>46254</v>
      </c>
      <c r="I7" s="15" t="inlineStr">
        <is>
          <t>Hexa-Test Travaux SAS (fictive)</t>
        </is>
      </c>
      <c r="J7" s="15" t="inlineStr">
        <is>
          <t>Luc Démo</t>
        </is>
      </c>
      <c r="K7" s="15" t="inlineStr">
        <is>
          <t>Hugo Test</t>
        </is>
      </c>
      <c r="L7" s="32">
        <f>IF(H7="","",H7+IFERROR(VLOOKUP(D7,'Paramètres'!$G$4:$H$8,2,FALSE),'Paramètres'!$B$4))</f>
        <v/>
      </c>
      <c r="M7" s="15" t="inlineStr">
        <is>
          <t>À corriger</t>
        </is>
      </c>
      <c r="N7" s="31" t="n"/>
      <c r="O7" s="15" t="inlineStr">
        <is>
          <t>Défavorable</t>
        </is>
      </c>
      <c r="P7" s="33" t="n">
        <v>68000</v>
      </c>
      <c r="Q7" s="19">
        <f>IF(OR(A7="",L7="",M7="Annulé"),"",MAX(0,IF(N7&lt;&gt;"",N7,TODAY())-L7))</f>
        <v/>
      </c>
      <c r="R7" s="19">
        <f>IF(OR(A7="",L7="",M7="Annulé"),"",IF(N7&lt;&gt;"",N7-L7,IF(OR(M7="Soumis",M7="En revue",M7="À corriger"),TODAY()-L7,"")))</f>
        <v/>
      </c>
      <c r="S7" s="7">
        <f>IF(A7="","",IF(OR(B7="",D7="",E7="",H7="",M7=""),"Saisie incomplète",IF(K7="","Responsable revue manquant",IF(AND(M7="Validé en interne",N7=""),"Date de décision manquante",IF(AND(L7&lt;&gt;"",L7&lt;TODAY(),M7&lt;&gt;"Validé en interne",M7&lt;&gt;"Annulé"),"Échéance dépassée",IF(AND(P7&lt;&gt;"",P7&gt;='Paramètres'!$B$6,M7&lt;&gt;"Validé en interne",M7&lt;&gt;"Annulé"),"Montant à surveiller",""))))))</f>
        <v/>
      </c>
      <c r="T7" s="7">
        <f>IFERROR(LOOKUP(2,1/('Commentaires'!$B$5:$B$104=A7),'Commentaires'!$G$5:$G$104),"")</f>
        <v/>
      </c>
      <c r="U7" s="32">
        <f>IFERROR(LOOKUP(2,1/('Commentaires'!$B$5:$B$104=A7),'Commentaires'!$D$5:$D$104),"")</f>
        <v/>
      </c>
    </row>
    <row r="8">
      <c r="A8" s="15" t="inlineStr">
        <is>
          <t>VAL-2026-004</t>
        </is>
      </c>
      <c r="B8" s="15" t="inlineStr">
        <is>
          <t>Résidence Épure Fictive</t>
        </is>
      </c>
      <c r="C8" s="15" t="inlineStr">
        <is>
          <t>Étanchéité</t>
        </is>
      </c>
      <c r="D8" s="15" t="inlineStr">
        <is>
          <t>Fiche technique</t>
        </is>
      </c>
      <c r="E8" s="15" t="inlineStr">
        <is>
          <t>FT-EPR-021</t>
        </is>
      </c>
      <c r="F8" s="15" t="inlineStr">
        <is>
          <t>Fiche produit de membrane d'essai</t>
        </is>
      </c>
      <c r="G8" s="15" t="inlineStr">
        <is>
          <t>V3</t>
        </is>
      </c>
      <c r="H8" s="31" t="n">
        <v>46259</v>
      </c>
      <c r="I8" s="15" t="inlineStr">
        <is>
          <t>Épure Prototype SAS (fictive)</t>
        </is>
      </c>
      <c r="J8" s="15" t="inlineStr">
        <is>
          <t>Inès Modèle</t>
        </is>
      </c>
      <c r="K8" s="15" t="inlineStr">
        <is>
          <t>Camille Exemple</t>
        </is>
      </c>
      <c r="L8" s="34">
        <f>IF(H8="","",H8+IFERROR(VLOOKUP(D8,'Paramètres'!$G$4:$H$8,2,FALSE),'Paramètres'!$B$4))</f>
        <v/>
      </c>
      <c r="M8" s="15" t="inlineStr">
        <is>
          <t>Validé en interne</t>
        </is>
      </c>
      <c r="N8" s="31" t="n"/>
      <c r="O8" s="15" t="inlineStr">
        <is>
          <t>Favorable</t>
        </is>
      </c>
      <c r="P8" s="33" t="n">
        <v>12000</v>
      </c>
      <c r="Q8" s="21">
        <f>IF(OR(A8="",L8="",M8="Annulé"),"",MAX(0,IF(N8&lt;&gt;"",N8,TODAY())-L8))</f>
        <v/>
      </c>
      <c r="R8" s="21">
        <f>IF(OR(A8="",L8="",M8="Annulé"),"",IF(N8&lt;&gt;"",N8-L8,IF(OR(M8="Soumis",M8="En revue",M8="À corriger"),TODAY()-L8,"")))</f>
        <v/>
      </c>
      <c r="S8" s="10">
        <f>IF(A8="","",IF(OR(B8="",D8="",E8="",H8="",M8=""),"Saisie incomplète",IF(K8="","Responsable revue manquant",IF(AND(M8="Validé en interne",N8=""),"Date de décision manquante",IF(AND(L8&lt;&gt;"",L8&lt;TODAY(),M8&lt;&gt;"Validé en interne",M8&lt;&gt;"Annulé"),"Échéance dépassée",IF(AND(P8&lt;&gt;"",P8&gt;='Paramètres'!$B$6,M8&lt;&gt;"Validé en interne",M8&lt;&gt;"Annulé"),"Montant à surveiller",""))))))</f>
        <v/>
      </c>
      <c r="T8" s="10">
        <f>IFERROR(LOOKUP(2,1/('Commentaires'!$B$5:$B$104=A8),'Commentaires'!$G$5:$G$104),"")</f>
        <v/>
      </c>
      <c r="U8" s="34">
        <f>IFERROR(LOOKUP(2,1/('Commentaires'!$B$5:$B$104=A8),'Commentaires'!$D$5:$D$104),"")</f>
        <v/>
      </c>
    </row>
    <row r="9">
      <c r="A9" s="15" t="inlineStr">
        <is>
          <t>VAL-2026-005</t>
        </is>
      </c>
      <c r="B9" s="15" t="inlineStr">
        <is>
          <t>Atelier Horizon Test</t>
        </is>
      </c>
      <c r="C9" s="15" t="inlineStr">
        <is>
          <t>Finitions</t>
        </is>
      </c>
      <c r="D9" s="15" t="inlineStr">
        <is>
          <t>Échantillon</t>
        </is>
      </c>
      <c r="E9" s="15" t="inlineStr">
        <is>
          <t>ECH-HOR-008</t>
        </is>
      </c>
      <c r="F9" s="15" t="inlineStr">
        <is>
          <t>Échantillon de finition du local témoin</t>
        </is>
      </c>
      <c r="G9" s="15" t="inlineStr">
        <is>
          <t>V1</t>
        </is>
      </c>
      <c r="H9" s="31" t="n">
        <v>46268</v>
      </c>
      <c r="I9" s="15" t="inlineStr">
        <is>
          <t>Atelier Mirage SARL (fictive)</t>
        </is>
      </c>
      <c r="J9" s="15" t="inlineStr">
        <is>
          <t>Camille Exemple</t>
        </is>
      </c>
      <c r="K9" s="15" t="inlineStr">
        <is>
          <t>Inès Modèle</t>
        </is>
      </c>
      <c r="L9" s="32">
        <f>IF(H9="","",H9+IFERROR(VLOOKUP(D9,'Paramètres'!$G$4:$H$8,2,FALSE),'Paramètres'!$B$4))</f>
        <v/>
      </c>
      <c r="M9" s="15" t="inlineStr">
        <is>
          <t>Soumis</t>
        </is>
      </c>
      <c r="N9" s="31" t="n"/>
      <c r="O9" s="15" t="inlineStr">
        <is>
          <t>Sans objet</t>
        </is>
      </c>
      <c r="P9" s="33" t="n">
        <v>8000</v>
      </c>
      <c r="Q9" s="19">
        <f>IF(OR(A9="",L9="",M9="Annulé"),"",MAX(0,IF(N9&lt;&gt;"",N9,TODAY())-L9))</f>
        <v/>
      </c>
      <c r="R9" s="19">
        <f>IF(OR(A9="",L9="",M9="Annulé"),"",IF(N9&lt;&gt;"",N9-L9,IF(OR(M9="Soumis",M9="En revue",M9="À corriger"),TODAY()-L9,"")))</f>
        <v/>
      </c>
      <c r="S9" s="7">
        <f>IF(A9="","",IF(OR(B9="",D9="",E9="",H9="",M9=""),"Saisie incomplète",IF(K9="","Responsable revue manquant",IF(AND(M9="Validé en interne",N9=""),"Date de décision manquante",IF(AND(L9&lt;&gt;"",L9&lt;TODAY(),M9&lt;&gt;"Validé en interne",M9&lt;&gt;"Annulé"),"Échéance dépassée",IF(AND(P9&lt;&gt;"",P9&gt;='Paramètres'!$B$6,M9&lt;&gt;"Validé en interne",M9&lt;&gt;"Annulé"),"Montant à surveiller",""))))))</f>
        <v/>
      </c>
      <c r="T9" s="7">
        <f>IFERROR(LOOKUP(2,1/('Commentaires'!$B$5:$B$104=A9),'Commentaires'!$G$5:$G$104),"")</f>
        <v/>
      </c>
      <c r="U9" s="32">
        <f>IFERROR(LOOKUP(2,1/('Commentaires'!$B$5:$B$104=A9),'Commentaires'!$D$5:$D$104),"")</f>
        <v/>
      </c>
    </row>
    <row r="10">
      <c r="A10" s="15" t="inlineStr">
        <is>
          <t>VAL-2026-006</t>
        </is>
      </c>
      <c r="B10" s="15" t="inlineStr">
        <is>
          <t>Opération Aurore Démonstration (fictive)</t>
        </is>
      </c>
      <c r="C10" s="15" t="inlineStr">
        <is>
          <t>Électricité</t>
        </is>
      </c>
      <c r="D10" s="15" t="inlineStr">
        <is>
          <t>Dossier de fin de travaux</t>
        </is>
      </c>
      <c r="E10" s="15" t="inlineStr">
        <is>
          <t>DFT-AUR-002</t>
        </is>
      </c>
      <c r="F10" s="15" t="inlineStr">
        <is>
          <t>Dossier provisoire des installations fictives</t>
        </is>
      </c>
      <c r="G10" s="15" t="inlineStr">
        <is>
          <t>V1</t>
        </is>
      </c>
      <c r="H10" s="31" t="n">
        <v>46218</v>
      </c>
      <c r="I10" s="15" t="inlineStr">
        <is>
          <t>Hexa-Test Travaux SAS (fictive)</t>
        </is>
      </c>
      <c r="J10" s="15" t="inlineStr">
        <is>
          <t>Hugo Test</t>
        </is>
      </c>
      <c r="K10" s="15" t="inlineStr">
        <is>
          <t>Nora Fictive</t>
        </is>
      </c>
      <c r="L10" s="34">
        <f>IF(H10="","",H10+IFERROR(VLOOKUP(D10,'Paramètres'!$G$4:$H$8,2,FALSE),'Paramètres'!$B$4))</f>
        <v/>
      </c>
      <c r="M10" s="15" t="inlineStr">
        <is>
          <t>En revue</t>
        </is>
      </c>
      <c r="N10" s="31" t="n"/>
      <c r="O10" s="15" t="inlineStr">
        <is>
          <t>Sans objet</t>
        </is>
      </c>
      <c r="P10" s="33" t="n">
        <v>92000</v>
      </c>
      <c r="Q10" s="21">
        <f>IF(OR(A10="",L10="",M10="Annulé"),"",MAX(0,IF(N10&lt;&gt;"",N10,TODAY())-L10))</f>
        <v/>
      </c>
      <c r="R10" s="21">
        <f>IF(OR(A10="",L10="",M10="Annulé"),"",IF(N10&lt;&gt;"",N10-L10,IF(OR(M10="Soumis",M10="En revue",M10="À corriger"),TODAY()-L10,"")))</f>
        <v/>
      </c>
      <c r="S10" s="10">
        <f>IF(A10="","",IF(OR(B10="",D10="",E10="",H10="",M10=""),"Saisie incomplète",IF(K10="","Responsable revue manquant",IF(AND(M10="Validé en interne",N10=""),"Date de décision manquante",IF(AND(L10&lt;&gt;"",L10&lt;TODAY(),M10&lt;&gt;"Validé en interne",M10&lt;&gt;"Annulé"),"Échéance dépassée",IF(AND(P10&lt;&gt;"",P10&gt;='Paramètres'!$B$6,M10&lt;&gt;"Validé en interne",M10&lt;&gt;"Annulé"),"Montant à surveiller",""))))))</f>
        <v/>
      </c>
      <c r="T10" s="10">
        <f>IFERROR(LOOKUP(2,1/('Commentaires'!$B$5:$B$104=A10),'Commentaires'!$G$5:$G$104),"")</f>
        <v/>
      </c>
      <c r="U10" s="34">
        <f>IFERROR(LOOKUP(2,1/('Commentaires'!$B$5:$B$104=A10),'Commentaires'!$D$5:$D$104),"")</f>
        <v/>
      </c>
    </row>
    <row r="11">
      <c r="A11" s="15" t="inlineStr">
        <is>
          <t>VAL-2026-007</t>
        </is>
      </c>
      <c r="B11" s="15" t="inlineStr">
        <is>
          <t>Atelier Horizon Test</t>
        </is>
      </c>
      <c r="C11" s="15" t="inlineStr">
        <is>
          <t>Plomberie</t>
        </is>
      </c>
      <c r="D11" s="15" t="inlineStr">
        <is>
          <t>Fiche technique</t>
        </is>
      </c>
      <c r="E11" s="15" t="inlineStr">
        <is>
          <t>FT-HOR-011</t>
        </is>
      </c>
      <c r="F11" s="15" t="inlineStr">
        <is>
          <t>Fiche de robinetterie de démonstration</t>
        </is>
      </c>
      <c r="G11" s="15" t="inlineStr">
        <is>
          <t>V1</t>
        </is>
      </c>
      <c r="H11" s="31" t="n">
        <v>46270</v>
      </c>
      <c r="I11" s="15" t="inlineStr">
        <is>
          <t>Épure Prototype SAS (fictive)</t>
        </is>
      </c>
      <c r="J11" s="15" t="inlineStr">
        <is>
          <t>Luc Démo</t>
        </is>
      </c>
      <c r="K11" s="15" t="inlineStr">
        <is>
          <t>Camille Exemple</t>
        </is>
      </c>
      <c r="L11" s="32">
        <f>IF(H11="","",H11+IFERROR(VLOOKUP(D11,'Paramètres'!$G$4:$H$8,2,FALSE),'Paramètres'!$B$4))</f>
        <v/>
      </c>
      <c r="M11" s="15" t="inlineStr">
        <is>
          <t>Soumis</t>
        </is>
      </c>
      <c r="N11" s="31" t="n"/>
      <c r="O11" s="15" t="inlineStr">
        <is>
          <t>Sans objet</t>
        </is>
      </c>
      <c r="P11" s="33" t="n">
        <v>5400</v>
      </c>
      <c r="Q11" s="19">
        <f>IF(OR(A11="",L11="",M11="Annulé"),"",MAX(0,IF(N11&lt;&gt;"",N11,TODAY())-L11))</f>
        <v/>
      </c>
      <c r="R11" s="19">
        <f>IF(OR(A11="",L11="",M11="Annulé"),"",IF(N11&lt;&gt;"",N11-L11,IF(OR(M11="Soumis",M11="En revue",M11="À corriger"),TODAY()-L11,"")))</f>
        <v/>
      </c>
      <c r="S11" s="7">
        <f>IF(A11="","",IF(OR(B11="",D11="",E11="",H11="",M11=""),"Saisie incomplète",IF(K11="","Responsable revue manquant",IF(AND(M11="Validé en interne",N11=""),"Date de décision manquante",IF(AND(L11&lt;&gt;"",L11&lt;TODAY(),M11&lt;&gt;"Validé en interne",M11&lt;&gt;"Annulé"),"Échéance dépassée",IF(AND(P11&lt;&gt;"",P11&gt;='Paramètres'!$B$6,M11&lt;&gt;"Validé en interne",M11&lt;&gt;"Annulé"),"Montant à surveiller",""))))))</f>
        <v/>
      </c>
      <c r="T11" s="7">
        <f>IFERROR(LOOKUP(2,1/('Commentaires'!$B$5:$B$104=A11),'Commentaires'!$G$5:$G$104),"")</f>
        <v/>
      </c>
      <c r="U11" s="32">
        <f>IFERROR(LOOKUP(2,1/('Commentaires'!$B$5:$B$104=A11),'Commentaires'!$D$5:$D$104),"")</f>
        <v/>
      </c>
    </row>
    <row r="12">
      <c r="A12" s="15" t="inlineStr">
        <is>
          <t>VAL-2026-008</t>
        </is>
      </c>
      <c r="B12" s="15" t="inlineStr">
        <is>
          <t>Résidence Épure Fictive</t>
        </is>
      </c>
      <c r="C12" s="15" t="inlineStr">
        <is>
          <t>Installation de chantier</t>
        </is>
      </c>
      <c r="D12" s="15" t="inlineStr">
        <is>
          <t>Plan</t>
        </is>
      </c>
      <c r="E12" s="15" t="inlineStr">
        <is>
          <t>PIC-EPR-004</t>
        </is>
      </c>
      <c r="F12" s="15" t="inlineStr">
        <is>
          <t>Plan d'installation provisoire fictif</t>
        </is>
      </c>
      <c r="G12" s="15" t="inlineStr">
        <is>
          <t>V2</t>
        </is>
      </c>
      <c r="H12" s="31" t="n">
        <v>46244</v>
      </c>
      <c r="I12" s="15" t="inlineStr">
        <is>
          <t>Bâtirêve Démo SAS (fictive)</t>
        </is>
      </c>
      <c r="J12" s="15" t="inlineStr">
        <is>
          <t>Camille Exemple</t>
        </is>
      </c>
      <c r="K12" s="15" t="inlineStr">
        <is>
          <t>Hugo Test</t>
        </is>
      </c>
      <c r="L12" s="34">
        <f>IF(H12="","",H12+IFERROR(VLOOKUP(D12,'Paramètres'!$G$4:$H$8,2,FALSE),'Paramètres'!$B$4))</f>
        <v/>
      </c>
      <c r="M12" s="15" t="inlineStr">
        <is>
          <t>Annulé</t>
        </is>
      </c>
      <c r="N12" s="31" t="n">
        <v>46246</v>
      </c>
      <c r="O12" s="15" t="inlineStr">
        <is>
          <t>Sans objet</t>
        </is>
      </c>
      <c r="P12" s="33" t="n">
        <v>0</v>
      </c>
      <c r="Q12" s="21">
        <f>IF(OR(A12="",L12="",M12="Annulé"),"",MAX(0,IF(N12&lt;&gt;"",N12,TODAY())-L12))</f>
        <v/>
      </c>
      <c r="R12" s="21">
        <f>IF(OR(A12="",L12="",M12="Annulé"),"",IF(N12&lt;&gt;"",N12-L12,IF(OR(M12="Soumis",M12="En revue",M12="À corriger"),TODAY()-L12,"")))</f>
        <v/>
      </c>
      <c r="S12" s="10">
        <f>IF(A12="","",IF(OR(B12="",D12="",E12="",H12="",M12=""),"Saisie incomplète",IF(K12="","Responsable revue manquant",IF(AND(M12="Validé en interne",N12=""),"Date de décision manquante",IF(AND(L12&lt;&gt;"",L12&lt;TODAY(),M12&lt;&gt;"Validé en interne",M12&lt;&gt;"Annulé"),"Échéance dépassée",IF(AND(P12&lt;&gt;"",P12&gt;='Paramètres'!$B$6,M12&lt;&gt;"Validé en interne",M12&lt;&gt;"Annulé"),"Montant à surveiller",""))))))</f>
        <v/>
      </c>
      <c r="T12" s="10">
        <f>IFERROR(LOOKUP(2,1/('Commentaires'!$B$5:$B$104=A12),'Commentaires'!$G$5:$G$104),"")</f>
        <v/>
      </c>
      <c r="U12" s="34">
        <f>IFERROR(LOOKUP(2,1/('Commentaires'!$B$5:$B$104=A12),'Commentaires'!$D$5:$D$104),"")</f>
        <v/>
      </c>
    </row>
    <row r="13">
      <c r="A13" s="15" t="inlineStr">
        <is>
          <t>VAL-2026-009</t>
        </is>
      </c>
      <c r="B13" s="15" t="inlineStr">
        <is>
          <t>Atelier Horizon Test</t>
        </is>
      </c>
      <c r="C13" s="15" t="inlineStr">
        <is>
          <t>Électricité</t>
        </is>
      </c>
      <c r="D13" s="15" t="inlineStr">
        <is>
          <t>Note de calcul</t>
        </is>
      </c>
      <c r="E13" s="15" t="inlineStr">
        <is>
          <t>NDC-HOR-006</t>
        </is>
      </c>
      <c r="F13" s="15" t="inlineStr">
        <is>
          <t>Note de synthèse des réservations test</t>
        </is>
      </c>
      <c r="G13" s="15" t="inlineStr">
        <is>
          <t>V1</t>
        </is>
      </c>
      <c r="H13" s="31" t="n">
        <v>46263</v>
      </c>
      <c r="I13" s="15" t="inlineStr">
        <is>
          <t>Hexa-Test Travaux SAS (fictive)</t>
        </is>
      </c>
      <c r="J13" s="15" t="inlineStr">
        <is>
          <t>Hugo Test</t>
        </is>
      </c>
      <c r="K13" s="15" t="n"/>
      <c r="L13" s="32">
        <f>IF(H13="","",H13+IFERROR(VLOOKUP(D13,'Paramètres'!$G$4:$H$8,2,FALSE),'Paramètres'!$B$4))</f>
        <v/>
      </c>
      <c r="M13" s="15" t="inlineStr">
        <is>
          <t>En revue</t>
        </is>
      </c>
      <c r="N13" s="31" t="n"/>
      <c r="O13" s="15" t="inlineStr">
        <is>
          <t>Sans objet</t>
        </is>
      </c>
      <c r="P13" s="33" t="n">
        <v>25000</v>
      </c>
      <c r="Q13" s="19">
        <f>IF(OR(A13="",L13="",M13="Annulé"),"",MAX(0,IF(N13&lt;&gt;"",N13,TODAY())-L13))</f>
        <v/>
      </c>
      <c r="R13" s="19">
        <f>IF(OR(A13="",L13="",M13="Annulé"),"",IF(N13&lt;&gt;"",N13-L13,IF(OR(M13="Soumis",M13="En revue",M13="À corriger"),TODAY()-L13,"")))</f>
        <v/>
      </c>
      <c r="S13" s="7">
        <f>IF(A13="","",IF(OR(B13="",D13="",E13="",H13="",M13=""),"Saisie incomplète",IF(K13="","Responsable revue manquant",IF(AND(M13="Validé en interne",N13=""),"Date de décision manquante",IF(AND(L13&lt;&gt;"",L13&lt;TODAY(),M13&lt;&gt;"Validé en interne",M13&lt;&gt;"Annulé"),"Échéance dépassée",IF(AND(P13&lt;&gt;"",P13&gt;='Paramètres'!$B$6,M13&lt;&gt;"Validé en interne",M13&lt;&gt;"Annulé"),"Montant à surveiller",""))))))</f>
        <v/>
      </c>
      <c r="T13" s="7">
        <f>IFERROR(LOOKUP(2,1/('Commentaires'!$B$5:$B$104=A13),'Commentaires'!$G$5:$G$104),"")</f>
        <v/>
      </c>
      <c r="U13" s="32">
        <f>IFERROR(LOOKUP(2,1/('Commentaires'!$B$5:$B$104=A13),'Commentaires'!$D$5:$D$104),"")</f>
        <v/>
      </c>
    </row>
    <row r="14">
      <c r="A14" s="15" t="inlineStr">
        <is>
          <t>VAL-2026-010</t>
        </is>
      </c>
      <c r="B14" s="15" t="inlineStr">
        <is>
          <t>Opération Aurore Démonstration (fictive)</t>
        </is>
      </c>
      <c r="C14" s="15" t="inlineStr">
        <is>
          <t>Façades</t>
        </is>
      </c>
      <c r="D14" s="15" t="inlineStr">
        <is>
          <t>Fiche technique</t>
        </is>
      </c>
      <c r="E14" s="15" t="inlineStr">
        <is>
          <t>FT-AUR-031</t>
        </is>
      </c>
      <c r="F14" s="15" t="inlineStr">
        <is>
          <t>Fiche de parement du prototype</t>
        </is>
      </c>
      <c r="G14" s="15" t="inlineStr">
        <is>
          <t>V2</t>
        </is>
      </c>
      <c r="H14" s="31" t="n">
        <v>46246</v>
      </c>
      <c r="I14" s="15" t="inlineStr">
        <is>
          <t>Atelier Mirage SARL (fictive)</t>
        </is>
      </c>
      <c r="J14" s="15" t="inlineStr">
        <is>
          <t>Inès Modèle</t>
        </is>
      </c>
      <c r="K14" s="15" t="inlineStr">
        <is>
          <t>Nora Fictive</t>
        </is>
      </c>
      <c r="L14" s="34">
        <f>IF(H14="","",H14+IFERROR(VLOOKUP(D14,'Paramètres'!$G$4:$H$8,2,FALSE),'Paramètres'!$B$4))</f>
        <v/>
      </c>
      <c r="M14" s="15" t="inlineStr">
        <is>
          <t>Validé en interne</t>
        </is>
      </c>
      <c r="N14" s="31" t="n">
        <v>46255</v>
      </c>
      <c r="O14" s="15" t="inlineStr">
        <is>
          <t>Favorable</t>
        </is>
      </c>
      <c r="P14" s="33" t="n">
        <v>37500</v>
      </c>
      <c r="Q14" s="21">
        <f>IF(OR(A14="",L14="",M14="Annulé"),"",MAX(0,IF(N14&lt;&gt;"",N14,TODAY())-L14))</f>
        <v/>
      </c>
      <c r="R14" s="21">
        <f>IF(OR(A14="",L14="",M14="Annulé"),"",IF(N14&lt;&gt;"",N14-L14,IF(OR(M14="Soumis",M14="En revue",M14="À corriger"),TODAY()-L14,"")))</f>
        <v/>
      </c>
      <c r="S14" s="10">
        <f>IF(A14="","",IF(OR(B14="",D14="",E14="",H14="",M14=""),"Saisie incomplète",IF(K14="","Responsable revue manquant",IF(AND(M14="Validé en interne",N14=""),"Date de décision manquante",IF(AND(L14&lt;&gt;"",L14&lt;TODAY(),M14&lt;&gt;"Validé en interne",M14&lt;&gt;"Annulé"),"Échéance dépassée",IF(AND(P14&lt;&gt;"",P14&gt;='Paramètres'!$B$6,M14&lt;&gt;"Validé en interne",M14&lt;&gt;"Annulé"),"Montant à surveiller",""))))))</f>
        <v/>
      </c>
      <c r="T14" s="10">
        <f>IFERROR(LOOKUP(2,1/('Commentaires'!$B$5:$B$104=A14),'Commentaires'!$G$5:$G$104),"")</f>
        <v/>
      </c>
      <c r="U14" s="34">
        <f>IFERROR(LOOKUP(2,1/('Commentaires'!$B$5:$B$104=A14),'Commentaires'!$D$5:$D$104),"")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31" t="n"/>
      <c r="I15" s="15" t="n"/>
      <c r="J15" s="15" t="n"/>
      <c r="K15" s="15" t="n"/>
      <c r="L15" s="32">
        <f>IF(H15="","",H15+IFERROR(VLOOKUP(D15,'Paramètres'!$G$4:$H$8,2,FALSE),'Paramètres'!$B$4))</f>
        <v/>
      </c>
      <c r="M15" s="15" t="n"/>
      <c r="N15" s="31" t="n"/>
      <c r="O15" s="15" t="n"/>
      <c r="P15" s="33" t="n"/>
      <c r="Q15" s="19">
        <f>IF(OR(A15="",L15="",M15="Annulé"),"",MAX(0,IF(N15&lt;&gt;"",N15,TODAY())-L15))</f>
        <v/>
      </c>
      <c r="R15" s="19">
        <f>IF(OR(A15="",L15="",M15="Annulé"),"",IF(N15&lt;&gt;"",N15-L15,IF(OR(M15="Soumis",M15="En revue",M15="À corriger"),TODAY()-L15,"")))</f>
        <v/>
      </c>
      <c r="S15" s="7">
        <f>IF(A15="","",IF(OR(B15="",D15="",E15="",H15="",M15=""),"Saisie incomplète",IF(K15="","Responsable revue manquant",IF(AND(M15="Validé en interne",N15=""),"Date de décision manquante",IF(AND(L15&lt;&gt;"",L15&lt;TODAY(),M15&lt;&gt;"Validé en interne",M15&lt;&gt;"Annulé"),"Échéance dépassée",IF(AND(P15&lt;&gt;"",P15&gt;='Paramètres'!$B$6,M15&lt;&gt;"Validé en interne",M15&lt;&gt;"Annulé"),"Montant à surveiller",""))))))</f>
        <v/>
      </c>
      <c r="T15" s="7">
        <f>IFERROR(LOOKUP(2,1/('Commentaires'!$B$5:$B$104=A15),'Commentaires'!$G$5:$G$104),"")</f>
        <v/>
      </c>
      <c r="U15" s="32">
        <f>IFERROR(LOOKUP(2,1/('Commentaires'!$B$5:$B$104=A15),'Commentaires'!$D$5:$D$104),"")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31" t="n"/>
      <c r="I16" s="15" t="n"/>
      <c r="J16" s="15" t="n"/>
      <c r="K16" s="15" t="n"/>
      <c r="L16" s="34">
        <f>IF(H16="","",H16+IFERROR(VLOOKUP(D16,'Paramètres'!$G$4:$H$8,2,FALSE),'Paramètres'!$B$4))</f>
        <v/>
      </c>
      <c r="M16" s="15" t="n"/>
      <c r="N16" s="31" t="n"/>
      <c r="O16" s="15" t="n"/>
      <c r="P16" s="33" t="n"/>
      <c r="Q16" s="21">
        <f>IF(OR(A16="",L16="",M16="Annulé"),"",MAX(0,IF(N16&lt;&gt;"",N16,TODAY())-L16))</f>
        <v/>
      </c>
      <c r="R16" s="21">
        <f>IF(OR(A16="",L16="",M16="Annulé"),"",IF(N16&lt;&gt;"",N16-L16,IF(OR(M16="Soumis",M16="En revue",M16="À corriger"),TODAY()-L16,"")))</f>
        <v/>
      </c>
      <c r="S16" s="10">
        <f>IF(A16="","",IF(OR(B16="",D16="",E16="",H16="",M16=""),"Saisie incomplète",IF(K16="","Responsable revue manquant",IF(AND(M16="Validé en interne",N16=""),"Date de décision manquante",IF(AND(L16&lt;&gt;"",L16&lt;TODAY(),M16&lt;&gt;"Validé en interne",M16&lt;&gt;"Annulé"),"Échéance dépassée",IF(AND(P16&lt;&gt;"",P16&gt;='Paramètres'!$B$6,M16&lt;&gt;"Validé en interne",M16&lt;&gt;"Annulé"),"Montant à surveiller",""))))))</f>
        <v/>
      </c>
      <c r="T16" s="10">
        <f>IFERROR(LOOKUP(2,1/('Commentaires'!$B$5:$B$104=A16),'Commentaires'!$G$5:$G$104),"")</f>
        <v/>
      </c>
      <c r="U16" s="34">
        <f>IFERROR(LOOKUP(2,1/('Commentaires'!$B$5:$B$104=A16),'Commentaires'!$D$5:$D$104),"")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31" t="n"/>
      <c r="I17" s="15" t="n"/>
      <c r="J17" s="15" t="n"/>
      <c r="K17" s="15" t="n"/>
      <c r="L17" s="32">
        <f>IF(H17="","",H17+IFERROR(VLOOKUP(D17,'Paramètres'!$G$4:$H$8,2,FALSE),'Paramètres'!$B$4))</f>
        <v/>
      </c>
      <c r="M17" s="15" t="n"/>
      <c r="N17" s="31" t="n"/>
      <c r="O17" s="15" t="n"/>
      <c r="P17" s="33" t="n"/>
      <c r="Q17" s="19">
        <f>IF(OR(A17="",L17="",M17="Annulé"),"",MAX(0,IF(N17&lt;&gt;"",N17,TODAY())-L17))</f>
        <v/>
      </c>
      <c r="R17" s="19">
        <f>IF(OR(A17="",L17="",M17="Annulé"),"",IF(N17&lt;&gt;"",N17-L17,IF(OR(M17="Soumis",M17="En revue",M17="À corriger"),TODAY()-L17,"")))</f>
        <v/>
      </c>
      <c r="S17" s="7">
        <f>IF(A17="","",IF(OR(B17="",D17="",E17="",H17="",M17=""),"Saisie incomplète",IF(K17="","Responsable revue manquant",IF(AND(M17="Validé en interne",N17=""),"Date de décision manquante",IF(AND(L17&lt;&gt;"",L17&lt;TODAY(),M17&lt;&gt;"Validé en interne",M17&lt;&gt;"Annulé"),"Échéance dépassée",IF(AND(P17&lt;&gt;"",P17&gt;='Paramètres'!$B$6,M17&lt;&gt;"Validé en interne",M17&lt;&gt;"Annulé"),"Montant à surveiller",""))))))</f>
        <v/>
      </c>
      <c r="T17" s="7">
        <f>IFERROR(LOOKUP(2,1/('Commentaires'!$B$5:$B$104=A17),'Commentaires'!$G$5:$G$104),"")</f>
        <v/>
      </c>
      <c r="U17" s="32">
        <f>IFERROR(LOOKUP(2,1/('Commentaires'!$B$5:$B$104=A17),'Commentaires'!$D$5:$D$104),"")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31" t="n"/>
      <c r="I18" s="15" t="n"/>
      <c r="J18" s="15" t="n"/>
      <c r="K18" s="15" t="n"/>
      <c r="L18" s="34">
        <f>IF(H18="","",H18+IFERROR(VLOOKUP(D18,'Paramètres'!$G$4:$H$8,2,FALSE),'Paramètres'!$B$4))</f>
        <v/>
      </c>
      <c r="M18" s="15" t="n"/>
      <c r="N18" s="31" t="n"/>
      <c r="O18" s="15" t="n"/>
      <c r="P18" s="33" t="n"/>
      <c r="Q18" s="21">
        <f>IF(OR(A18="",L18="",M18="Annulé"),"",MAX(0,IF(N18&lt;&gt;"",N18,TODAY())-L18))</f>
        <v/>
      </c>
      <c r="R18" s="21">
        <f>IF(OR(A18="",L18="",M18="Annulé"),"",IF(N18&lt;&gt;"",N18-L18,IF(OR(M18="Soumis",M18="En revue",M18="À corriger"),TODAY()-L18,"")))</f>
        <v/>
      </c>
      <c r="S18" s="10">
        <f>IF(A18="","",IF(OR(B18="",D18="",E18="",H18="",M18=""),"Saisie incomplète",IF(K18="","Responsable revue manquant",IF(AND(M18="Validé en interne",N18=""),"Date de décision manquante",IF(AND(L18&lt;&gt;"",L18&lt;TODAY(),M18&lt;&gt;"Validé en interne",M18&lt;&gt;"Annulé"),"Échéance dépassée",IF(AND(P18&lt;&gt;"",P18&gt;='Paramètres'!$B$6,M18&lt;&gt;"Validé en interne",M18&lt;&gt;"Annulé"),"Montant à surveiller",""))))))</f>
        <v/>
      </c>
      <c r="T18" s="10">
        <f>IFERROR(LOOKUP(2,1/('Commentaires'!$B$5:$B$104=A18),'Commentaires'!$G$5:$G$104),"")</f>
        <v/>
      </c>
      <c r="U18" s="34">
        <f>IFERROR(LOOKUP(2,1/('Commentaires'!$B$5:$B$104=A18),'Commentaires'!$D$5:$D$104),"")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31" t="n"/>
      <c r="I19" s="15" t="n"/>
      <c r="J19" s="15" t="n"/>
      <c r="K19" s="15" t="n"/>
      <c r="L19" s="32">
        <f>IF(H19="","",H19+IFERROR(VLOOKUP(D19,'Paramètres'!$G$4:$H$8,2,FALSE),'Paramètres'!$B$4))</f>
        <v/>
      </c>
      <c r="M19" s="15" t="n"/>
      <c r="N19" s="31" t="n"/>
      <c r="O19" s="15" t="n"/>
      <c r="P19" s="33" t="n"/>
      <c r="Q19" s="19">
        <f>IF(OR(A19="",L19="",M19="Annulé"),"",MAX(0,IF(N19&lt;&gt;"",N19,TODAY())-L19))</f>
        <v/>
      </c>
      <c r="R19" s="19">
        <f>IF(OR(A19="",L19="",M19="Annulé"),"",IF(N19&lt;&gt;"",N19-L19,IF(OR(M19="Soumis",M19="En revue",M19="À corriger"),TODAY()-L19,"")))</f>
        <v/>
      </c>
      <c r="S19" s="7">
        <f>IF(A19="","",IF(OR(B19="",D19="",E19="",H19="",M19=""),"Saisie incomplète",IF(K19="","Responsable revue manquant",IF(AND(M19="Validé en interne",N19=""),"Date de décision manquante",IF(AND(L19&lt;&gt;"",L19&lt;TODAY(),M19&lt;&gt;"Validé en interne",M19&lt;&gt;"Annulé"),"Échéance dépassée",IF(AND(P19&lt;&gt;"",P19&gt;='Paramètres'!$B$6,M19&lt;&gt;"Validé en interne",M19&lt;&gt;"Annulé"),"Montant à surveiller",""))))))</f>
        <v/>
      </c>
      <c r="T19" s="7">
        <f>IFERROR(LOOKUP(2,1/('Commentaires'!$B$5:$B$104=A19),'Commentaires'!$G$5:$G$104),"")</f>
        <v/>
      </c>
      <c r="U19" s="32">
        <f>IFERROR(LOOKUP(2,1/('Commentaires'!$B$5:$B$104=A19),'Commentaires'!$D$5:$D$104),"")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31" t="n"/>
      <c r="I20" s="15" t="n"/>
      <c r="J20" s="15" t="n"/>
      <c r="K20" s="15" t="n"/>
      <c r="L20" s="34">
        <f>IF(H20="","",H20+IFERROR(VLOOKUP(D20,'Paramètres'!$G$4:$H$8,2,FALSE),'Paramètres'!$B$4))</f>
        <v/>
      </c>
      <c r="M20" s="15" t="n"/>
      <c r="N20" s="31" t="n"/>
      <c r="O20" s="15" t="n"/>
      <c r="P20" s="33" t="n"/>
      <c r="Q20" s="21">
        <f>IF(OR(A20="",L20="",M20="Annulé"),"",MAX(0,IF(N20&lt;&gt;"",N20,TODAY())-L20))</f>
        <v/>
      </c>
      <c r="R20" s="21">
        <f>IF(OR(A20="",L20="",M20="Annulé"),"",IF(N20&lt;&gt;"",N20-L20,IF(OR(M20="Soumis",M20="En revue",M20="À corriger"),TODAY()-L20,"")))</f>
        <v/>
      </c>
      <c r="S20" s="10">
        <f>IF(A20="","",IF(OR(B20="",D20="",E20="",H20="",M20=""),"Saisie incomplète",IF(K20="","Responsable revue manquant",IF(AND(M20="Validé en interne",N20=""),"Date de décision manquante",IF(AND(L20&lt;&gt;"",L20&lt;TODAY(),M20&lt;&gt;"Validé en interne",M20&lt;&gt;"Annulé"),"Échéance dépassée",IF(AND(P20&lt;&gt;"",P20&gt;='Paramètres'!$B$6,M20&lt;&gt;"Validé en interne",M20&lt;&gt;"Annulé"),"Montant à surveiller",""))))))</f>
        <v/>
      </c>
      <c r="T20" s="10">
        <f>IFERROR(LOOKUP(2,1/('Commentaires'!$B$5:$B$104=A20),'Commentaires'!$G$5:$G$104),"")</f>
        <v/>
      </c>
      <c r="U20" s="34">
        <f>IFERROR(LOOKUP(2,1/('Commentaires'!$B$5:$B$104=A20),'Commentaires'!$D$5:$D$104),"")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31" t="n"/>
      <c r="I21" s="15" t="n"/>
      <c r="J21" s="15" t="n"/>
      <c r="K21" s="15" t="n"/>
      <c r="L21" s="32">
        <f>IF(H21="","",H21+IFERROR(VLOOKUP(D21,'Paramètres'!$G$4:$H$8,2,FALSE),'Paramètres'!$B$4))</f>
        <v/>
      </c>
      <c r="M21" s="15" t="n"/>
      <c r="N21" s="31" t="n"/>
      <c r="O21" s="15" t="n"/>
      <c r="P21" s="33" t="n"/>
      <c r="Q21" s="19">
        <f>IF(OR(A21="",L21="",M21="Annulé"),"",MAX(0,IF(N21&lt;&gt;"",N21,TODAY())-L21))</f>
        <v/>
      </c>
      <c r="R21" s="19">
        <f>IF(OR(A21="",L21="",M21="Annulé"),"",IF(N21&lt;&gt;"",N21-L21,IF(OR(M21="Soumis",M21="En revue",M21="À corriger"),TODAY()-L21,"")))</f>
        <v/>
      </c>
      <c r="S21" s="7">
        <f>IF(A21="","",IF(OR(B21="",D21="",E21="",H21="",M21=""),"Saisie incomplète",IF(K21="","Responsable revue manquant",IF(AND(M21="Validé en interne",N21=""),"Date de décision manquante",IF(AND(L21&lt;&gt;"",L21&lt;TODAY(),M21&lt;&gt;"Validé en interne",M21&lt;&gt;"Annulé"),"Échéance dépassée",IF(AND(P21&lt;&gt;"",P21&gt;='Paramètres'!$B$6,M21&lt;&gt;"Validé en interne",M21&lt;&gt;"Annulé"),"Montant à surveiller",""))))))</f>
        <v/>
      </c>
      <c r="T21" s="7">
        <f>IFERROR(LOOKUP(2,1/('Commentaires'!$B$5:$B$104=A21),'Commentaires'!$G$5:$G$104),"")</f>
        <v/>
      </c>
      <c r="U21" s="32">
        <f>IFERROR(LOOKUP(2,1/('Commentaires'!$B$5:$B$104=A21),'Commentaires'!$D$5:$D$104),"")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31" t="n"/>
      <c r="I22" s="15" t="n"/>
      <c r="J22" s="15" t="n"/>
      <c r="K22" s="15" t="n"/>
      <c r="L22" s="34">
        <f>IF(H22="","",H22+IFERROR(VLOOKUP(D22,'Paramètres'!$G$4:$H$8,2,FALSE),'Paramètres'!$B$4))</f>
        <v/>
      </c>
      <c r="M22" s="15" t="n"/>
      <c r="N22" s="31" t="n"/>
      <c r="O22" s="15" t="n"/>
      <c r="P22" s="33" t="n"/>
      <c r="Q22" s="21">
        <f>IF(OR(A22="",L22="",M22="Annulé"),"",MAX(0,IF(N22&lt;&gt;"",N22,TODAY())-L22))</f>
        <v/>
      </c>
      <c r="R22" s="21">
        <f>IF(OR(A22="",L22="",M22="Annulé"),"",IF(N22&lt;&gt;"",N22-L22,IF(OR(M22="Soumis",M22="En revue",M22="À corriger"),TODAY()-L22,"")))</f>
        <v/>
      </c>
      <c r="S22" s="10">
        <f>IF(A22="","",IF(OR(B22="",D22="",E22="",H22="",M22=""),"Saisie incomplète",IF(K22="","Responsable revue manquant",IF(AND(M22="Validé en interne",N22=""),"Date de décision manquante",IF(AND(L22&lt;&gt;"",L22&lt;TODAY(),M22&lt;&gt;"Validé en interne",M22&lt;&gt;"Annulé"),"Échéance dépassée",IF(AND(P22&lt;&gt;"",P22&gt;='Paramètres'!$B$6,M22&lt;&gt;"Validé en interne",M22&lt;&gt;"Annulé"),"Montant à surveiller",""))))))</f>
        <v/>
      </c>
      <c r="T22" s="10">
        <f>IFERROR(LOOKUP(2,1/('Commentaires'!$B$5:$B$104=A22),'Commentaires'!$G$5:$G$104),"")</f>
        <v/>
      </c>
      <c r="U22" s="34">
        <f>IFERROR(LOOKUP(2,1/('Commentaires'!$B$5:$B$104=A22),'Commentaires'!$D$5:$D$104),"")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31" t="n"/>
      <c r="I23" s="15" t="n"/>
      <c r="J23" s="15" t="n"/>
      <c r="K23" s="15" t="n"/>
      <c r="L23" s="32">
        <f>IF(H23="","",H23+IFERROR(VLOOKUP(D23,'Paramètres'!$G$4:$H$8,2,FALSE),'Paramètres'!$B$4))</f>
        <v/>
      </c>
      <c r="M23" s="15" t="n"/>
      <c r="N23" s="31" t="n"/>
      <c r="O23" s="15" t="n"/>
      <c r="P23" s="33" t="n"/>
      <c r="Q23" s="19">
        <f>IF(OR(A23="",L23="",M23="Annulé"),"",MAX(0,IF(N23&lt;&gt;"",N23,TODAY())-L23))</f>
        <v/>
      </c>
      <c r="R23" s="19">
        <f>IF(OR(A23="",L23="",M23="Annulé"),"",IF(N23&lt;&gt;"",N23-L23,IF(OR(M23="Soumis",M23="En revue",M23="À corriger"),TODAY()-L23,"")))</f>
        <v/>
      </c>
      <c r="S23" s="7">
        <f>IF(A23="","",IF(OR(B23="",D23="",E23="",H23="",M23=""),"Saisie incomplète",IF(K23="","Responsable revue manquant",IF(AND(M23="Validé en interne",N23=""),"Date de décision manquante",IF(AND(L23&lt;&gt;"",L23&lt;TODAY(),M23&lt;&gt;"Validé en interne",M23&lt;&gt;"Annulé"),"Échéance dépassée",IF(AND(P23&lt;&gt;"",P23&gt;='Paramètres'!$B$6,M23&lt;&gt;"Validé en interne",M23&lt;&gt;"Annulé"),"Montant à surveiller",""))))))</f>
        <v/>
      </c>
      <c r="T23" s="7">
        <f>IFERROR(LOOKUP(2,1/('Commentaires'!$B$5:$B$104=A23),'Commentaires'!$G$5:$G$104),"")</f>
        <v/>
      </c>
      <c r="U23" s="32">
        <f>IFERROR(LOOKUP(2,1/('Commentaires'!$B$5:$B$104=A23),'Commentaires'!$D$5:$D$104),"")</f>
        <v/>
      </c>
    </row>
    <row r="24">
      <c r="A24" s="15" t="n"/>
      <c r="B24" s="15" t="n"/>
      <c r="C24" s="15" t="n"/>
      <c r="D24" s="15" t="n"/>
      <c r="E24" s="15" t="n"/>
      <c r="F24" s="15" t="n"/>
      <c r="G24" s="15" t="n"/>
      <c r="H24" s="31" t="n"/>
      <c r="I24" s="15" t="n"/>
      <c r="J24" s="15" t="n"/>
      <c r="K24" s="15" t="n"/>
      <c r="L24" s="34">
        <f>IF(H24="","",H24+IFERROR(VLOOKUP(D24,'Paramètres'!$G$4:$H$8,2,FALSE),'Paramètres'!$B$4))</f>
        <v/>
      </c>
      <c r="M24" s="15" t="n"/>
      <c r="N24" s="31" t="n"/>
      <c r="O24" s="15" t="n"/>
      <c r="P24" s="33" t="n"/>
      <c r="Q24" s="21">
        <f>IF(OR(A24="",L24="",M24="Annulé"),"",MAX(0,IF(N24&lt;&gt;"",N24,TODAY())-L24))</f>
        <v/>
      </c>
      <c r="R24" s="21">
        <f>IF(OR(A24="",L24="",M24="Annulé"),"",IF(N24&lt;&gt;"",N24-L24,IF(OR(M24="Soumis",M24="En revue",M24="À corriger"),TODAY()-L24,"")))</f>
        <v/>
      </c>
      <c r="S24" s="10">
        <f>IF(A24="","",IF(OR(B24="",D24="",E24="",H24="",M24=""),"Saisie incomplète",IF(K24="","Responsable revue manquant",IF(AND(M24="Validé en interne",N24=""),"Date de décision manquante",IF(AND(L24&lt;&gt;"",L24&lt;TODAY(),M24&lt;&gt;"Validé en interne",M24&lt;&gt;"Annulé"),"Échéance dépassée",IF(AND(P24&lt;&gt;"",P24&gt;='Paramètres'!$B$6,M24&lt;&gt;"Validé en interne",M24&lt;&gt;"Annulé"),"Montant à surveiller",""))))))</f>
        <v/>
      </c>
      <c r="T24" s="10">
        <f>IFERROR(LOOKUP(2,1/('Commentaires'!$B$5:$B$104=A24),'Commentaires'!$G$5:$G$104),"")</f>
        <v/>
      </c>
      <c r="U24" s="34">
        <f>IFERROR(LOOKUP(2,1/('Commentaires'!$B$5:$B$104=A24),'Commentaires'!$D$5:$D$104),"")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31" t="n"/>
      <c r="I25" s="15" t="n"/>
      <c r="J25" s="15" t="n"/>
      <c r="K25" s="15" t="n"/>
      <c r="L25" s="32">
        <f>IF(H25="","",H25+IFERROR(VLOOKUP(D25,'Paramètres'!$G$4:$H$8,2,FALSE),'Paramètres'!$B$4))</f>
        <v/>
      </c>
      <c r="M25" s="15" t="n"/>
      <c r="N25" s="31" t="n"/>
      <c r="O25" s="15" t="n"/>
      <c r="P25" s="33" t="n"/>
      <c r="Q25" s="19">
        <f>IF(OR(A25="",L25="",M25="Annulé"),"",MAX(0,IF(N25&lt;&gt;"",N25,TODAY())-L25))</f>
        <v/>
      </c>
      <c r="R25" s="19">
        <f>IF(OR(A25="",L25="",M25="Annulé"),"",IF(N25&lt;&gt;"",N25-L25,IF(OR(M25="Soumis",M25="En revue",M25="À corriger"),TODAY()-L25,"")))</f>
        <v/>
      </c>
      <c r="S25" s="7">
        <f>IF(A25="","",IF(OR(B25="",D25="",E25="",H25="",M25=""),"Saisie incomplète",IF(K25="","Responsable revue manquant",IF(AND(M25="Validé en interne",N25=""),"Date de décision manquante",IF(AND(L25&lt;&gt;"",L25&lt;TODAY(),M25&lt;&gt;"Validé en interne",M25&lt;&gt;"Annulé"),"Échéance dépassée",IF(AND(P25&lt;&gt;"",P25&gt;='Paramètres'!$B$6,M25&lt;&gt;"Validé en interne",M25&lt;&gt;"Annulé"),"Montant à surveiller",""))))))</f>
        <v/>
      </c>
      <c r="T25" s="7">
        <f>IFERROR(LOOKUP(2,1/('Commentaires'!$B$5:$B$104=A25),'Commentaires'!$G$5:$G$104),"")</f>
        <v/>
      </c>
      <c r="U25" s="32">
        <f>IFERROR(LOOKUP(2,1/('Commentaires'!$B$5:$B$104=A25),'Commentaires'!$D$5:$D$104),"")</f>
        <v/>
      </c>
    </row>
    <row r="26">
      <c r="A26" s="15" t="n"/>
      <c r="B26" s="15" t="n"/>
      <c r="C26" s="15" t="n"/>
      <c r="D26" s="15" t="n"/>
      <c r="E26" s="15" t="n"/>
      <c r="F26" s="15" t="n"/>
      <c r="G26" s="15" t="n"/>
      <c r="H26" s="31" t="n"/>
      <c r="I26" s="15" t="n"/>
      <c r="J26" s="15" t="n"/>
      <c r="K26" s="15" t="n"/>
      <c r="L26" s="34">
        <f>IF(H26="","",H26+IFERROR(VLOOKUP(D26,'Paramètres'!$G$4:$H$8,2,FALSE),'Paramètres'!$B$4))</f>
        <v/>
      </c>
      <c r="M26" s="15" t="n"/>
      <c r="N26" s="31" t="n"/>
      <c r="O26" s="15" t="n"/>
      <c r="P26" s="33" t="n"/>
      <c r="Q26" s="21">
        <f>IF(OR(A26="",L26="",M26="Annulé"),"",MAX(0,IF(N26&lt;&gt;"",N26,TODAY())-L26))</f>
        <v/>
      </c>
      <c r="R26" s="21">
        <f>IF(OR(A26="",L26="",M26="Annulé"),"",IF(N26&lt;&gt;"",N26-L26,IF(OR(M26="Soumis",M26="En revue",M26="À corriger"),TODAY()-L26,"")))</f>
        <v/>
      </c>
      <c r="S26" s="10">
        <f>IF(A26="","",IF(OR(B26="",D26="",E26="",H26="",M26=""),"Saisie incomplète",IF(K26="","Responsable revue manquant",IF(AND(M26="Validé en interne",N26=""),"Date de décision manquante",IF(AND(L26&lt;&gt;"",L26&lt;TODAY(),M26&lt;&gt;"Validé en interne",M26&lt;&gt;"Annulé"),"Échéance dépassée",IF(AND(P26&lt;&gt;"",P26&gt;='Paramètres'!$B$6,M26&lt;&gt;"Validé en interne",M26&lt;&gt;"Annulé"),"Montant à surveiller",""))))))</f>
        <v/>
      </c>
      <c r="T26" s="10">
        <f>IFERROR(LOOKUP(2,1/('Commentaires'!$B$5:$B$104=A26),'Commentaires'!$G$5:$G$104),"")</f>
        <v/>
      </c>
      <c r="U26" s="34">
        <f>IFERROR(LOOKUP(2,1/('Commentaires'!$B$5:$B$104=A26),'Commentaires'!$D$5:$D$104),"")</f>
        <v/>
      </c>
    </row>
    <row r="27">
      <c r="A27" s="15" t="n"/>
      <c r="B27" s="15" t="n"/>
      <c r="C27" s="15" t="n"/>
      <c r="D27" s="15" t="n"/>
      <c r="E27" s="15" t="n"/>
      <c r="F27" s="15" t="n"/>
      <c r="G27" s="15" t="n"/>
      <c r="H27" s="31" t="n"/>
      <c r="I27" s="15" t="n"/>
      <c r="J27" s="15" t="n"/>
      <c r="K27" s="15" t="n"/>
      <c r="L27" s="32">
        <f>IF(H27="","",H27+IFERROR(VLOOKUP(D27,'Paramètres'!$G$4:$H$8,2,FALSE),'Paramètres'!$B$4))</f>
        <v/>
      </c>
      <c r="M27" s="15" t="n"/>
      <c r="N27" s="31" t="n"/>
      <c r="O27" s="15" t="n"/>
      <c r="P27" s="33" t="n"/>
      <c r="Q27" s="19">
        <f>IF(OR(A27="",L27="",M27="Annulé"),"",MAX(0,IF(N27&lt;&gt;"",N27,TODAY())-L27))</f>
        <v/>
      </c>
      <c r="R27" s="19">
        <f>IF(OR(A27="",L27="",M27="Annulé"),"",IF(N27&lt;&gt;"",N27-L27,IF(OR(M27="Soumis",M27="En revue",M27="À corriger"),TODAY()-L27,"")))</f>
        <v/>
      </c>
      <c r="S27" s="7">
        <f>IF(A27="","",IF(OR(B27="",D27="",E27="",H27="",M27=""),"Saisie incomplète",IF(K27="","Responsable revue manquant",IF(AND(M27="Validé en interne",N27=""),"Date de décision manquante",IF(AND(L27&lt;&gt;"",L27&lt;TODAY(),M27&lt;&gt;"Validé en interne",M27&lt;&gt;"Annulé"),"Échéance dépassée",IF(AND(P27&lt;&gt;"",P27&gt;='Paramètres'!$B$6,M27&lt;&gt;"Validé en interne",M27&lt;&gt;"Annulé"),"Montant à surveiller",""))))))</f>
        <v/>
      </c>
      <c r="T27" s="7">
        <f>IFERROR(LOOKUP(2,1/('Commentaires'!$B$5:$B$104=A27),'Commentaires'!$G$5:$G$104),"")</f>
        <v/>
      </c>
      <c r="U27" s="32">
        <f>IFERROR(LOOKUP(2,1/('Commentaires'!$B$5:$B$104=A27),'Commentaires'!$D$5:$D$104),"")</f>
        <v/>
      </c>
    </row>
    <row r="28">
      <c r="A28" s="15" t="n"/>
      <c r="B28" s="15" t="n"/>
      <c r="C28" s="15" t="n"/>
      <c r="D28" s="15" t="n"/>
      <c r="E28" s="15" t="n"/>
      <c r="F28" s="15" t="n"/>
      <c r="G28" s="15" t="n"/>
      <c r="H28" s="31" t="n"/>
      <c r="I28" s="15" t="n"/>
      <c r="J28" s="15" t="n"/>
      <c r="K28" s="15" t="n"/>
      <c r="L28" s="34">
        <f>IF(H28="","",H28+IFERROR(VLOOKUP(D28,'Paramètres'!$G$4:$H$8,2,FALSE),'Paramètres'!$B$4))</f>
        <v/>
      </c>
      <c r="M28" s="15" t="n"/>
      <c r="N28" s="31" t="n"/>
      <c r="O28" s="15" t="n"/>
      <c r="P28" s="33" t="n"/>
      <c r="Q28" s="21">
        <f>IF(OR(A28="",L28="",M28="Annulé"),"",MAX(0,IF(N28&lt;&gt;"",N28,TODAY())-L28))</f>
        <v/>
      </c>
      <c r="R28" s="21">
        <f>IF(OR(A28="",L28="",M28="Annulé"),"",IF(N28&lt;&gt;"",N28-L28,IF(OR(M28="Soumis",M28="En revue",M28="À corriger"),TODAY()-L28,"")))</f>
        <v/>
      </c>
      <c r="S28" s="10">
        <f>IF(A28="","",IF(OR(B28="",D28="",E28="",H28="",M28=""),"Saisie incomplète",IF(K28="","Responsable revue manquant",IF(AND(M28="Validé en interne",N28=""),"Date de décision manquante",IF(AND(L28&lt;&gt;"",L28&lt;TODAY(),M28&lt;&gt;"Validé en interne",M28&lt;&gt;"Annulé"),"Échéance dépassée",IF(AND(P28&lt;&gt;"",P28&gt;='Paramètres'!$B$6,M28&lt;&gt;"Validé en interne",M28&lt;&gt;"Annulé"),"Montant à surveiller",""))))))</f>
        <v/>
      </c>
      <c r="T28" s="10">
        <f>IFERROR(LOOKUP(2,1/('Commentaires'!$B$5:$B$104=A28),'Commentaires'!$G$5:$G$104),"")</f>
        <v/>
      </c>
      <c r="U28" s="34">
        <f>IFERROR(LOOKUP(2,1/('Commentaires'!$B$5:$B$104=A28),'Commentaires'!$D$5:$D$104),"")</f>
        <v/>
      </c>
    </row>
    <row r="29">
      <c r="A29" s="15" t="n"/>
      <c r="B29" s="15" t="n"/>
      <c r="C29" s="15" t="n"/>
      <c r="D29" s="15" t="n"/>
      <c r="E29" s="15" t="n"/>
      <c r="F29" s="15" t="n"/>
      <c r="G29" s="15" t="n"/>
      <c r="H29" s="31" t="n"/>
      <c r="I29" s="15" t="n"/>
      <c r="J29" s="15" t="n"/>
      <c r="K29" s="15" t="n"/>
      <c r="L29" s="32">
        <f>IF(H29="","",H29+IFERROR(VLOOKUP(D29,'Paramètres'!$G$4:$H$8,2,FALSE),'Paramètres'!$B$4))</f>
        <v/>
      </c>
      <c r="M29" s="15" t="n"/>
      <c r="N29" s="31" t="n"/>
      <c r="O29" s="15" t="n"/>
      <c r="P29" s="33" t="n"/>
      <c r="Q29" s="19">
        <f>IF(OR(A29="",L29="",M29="Annulé"),"",MAX(0,IF(N29&lt;&gt;"",N29,TODAY())-L29))</f>
        <v/>
      </c>
      <c r="R29" s="19">
        <f>IF(OR(A29="",L29="",M29="Annulé"),"",IF(N29&lt;&gt;"",N29-L29,IF(OR(M29="Soumis",M29="En revue",M29="À corriger"),TODAY()-L29,"")))</f>
        <v/>
      </c>
      <c r="S29" s="7">
        <f>IF(A29="","",IF(OR(B29="",D29="",E29="",H29="",M29=""),"Saisie incomplète",IF(K29="","Responsable revue manquant",IF(AND(M29="Validé en interne",N29=""),"Date de décision manquante",IF(AND(L29&lt;&gt;"",L29&lt;TODAY(),M29&lt;&gt;"Validé en interne",M29&lt;&gt;"Annulé"),"Échéance dépassée",IF(AND(P29&lt;&gt;"",P29&gt;='Paramètres'!$B$6,M29&lt;&gt;"Validé en interne",M29&lt;&gt;"Annulé"),"Montant à surveiller",""))))))</f>
        <v/>
      </c>
      <c r="T29" s="7">
        <f>IFERROR(LOOKUP(2,1/('Commentaires'!$B$5:$B$104=A29),'Commentaires'!$G$5:$G$104),"")</f>
        <v/>
      </c>
      <c r="U29" s="32">
        <f>IFERROR(LOOKUP(2,1/('Commentaires'!$B$5:$B$104=A29),'Commentaires'!$D$5:$D$104),"")</f>
        <v/>
      </c>
    </row>
    <row r="30">
      <c r="A30" s="15" t="n"/>
      <c r="B30" s="15" t="n"/>
      <c r="C30" s="15" t="n"/>
      <c r="D30" s="15" t="n"/>
      <c r="E30" s="15" t="n"/>
      <c r="F30" s="15" t="n"/>
      <c r="G30" s="15" t="n"/>
      <c r="H30" s="31" t="n"/>
      <c r="I30" s="15" t="n"/>
      <c r="J30" s="15" t="n"/>
      <c r="K30" s="15" t="n"/>
      <c r="L30" s="34">
        <f>IF(H30="","",H30+IFERROR(VLOOKUP(D30,'Paramètres'!$G$4:$H$8,2,FALSE),'Paramètres'!$B$4))</f>
        <v/>
      </c>
      <c r="M30" s="15" t="n"/>
      <c r="N30" s="31" t="n"/>
      <c r="O30" s="15" t="n"/>
      <c r="P30" s="33" t="n"/>
      <c r="Q30" s="21">
        <f>IF(OR(A30="",L30="",M30="Annulé"),"",MAX(0,IF(N30&lt;&gt;"",N30,TODAY())-L30))</f>
        <v/>
      </c>
      <c r="R30" s="21">
        <f>IF(OR(A30="",L30="",M30="Annulé"),"",IF(N30&lt;&gt;"",N30-L30,IF(OR(M30="Soumis",M30="En revue",M30="À corriger"),TODAY()-L30,"")))</f>
        <v/>
      </c>
      <c r="S30" s="10">
        <f>IF(A30="","",IF(OR(B30="",D30="",E30="",H30="",M30=""),"Saisie incomplète",IF(K30="","Responsable revue manquant",IF(AND(M30="Validé en interne",N30=""),"Date de décision manquante",IF(AND(L30&lt;&gt;"",L30&lt;TODAY(),M30&lt;&gt;"Validé en interne",M30&lt;&gt;"Annulé"),"Échéance dépassée",IF(AND(P30&lt;&gt;"",P30&gt;='Paramètres'!$B$6,M30&lt;&gt;"Validé en interne",M30&lt;&gt;"Annulé"),"Montant à surveiller",""))))))</f>
        <v/>
      </c>
      <c r="T30" s="10">
        <f>IFERROR(LOOKUP(2,1/('Commentaires'!$B$5:$B$104=A30),'Commentaires'!$G$5:$G$104),"")</f>
        <v/>
      </c>
      <c r="U30" s="34">
        <f>IFERROR(LOOKUP(2,1/('Commentaires'!$B$5:$B$104=A30),'Commentaires'!$D$5:$D$104),"")</f>
        <v/>
      </c>
    </row>
    <row r="31">
      <c r="A31" s="15" t="n"/>
      <c r="B31" s="15" t="n"/>
      <c r="C31" s="15" t="n"/>
      <c r="D31" s="15" t="n"/>
      <c r="E31" s="15" t="n"/>
      <c r="F31" s="15" t="n"/>
      <c r="G31" s="15" t="n"/>
      <c r="H31" s="31" t="n"/>
      <c r="I31" s="15" t="n"/>
      <c r="J31" s="15" t="n"/>
      <c r="K31" s="15" t="n"/>
      <c r="L31" s="32">
        <f>IF(H31="","",H31+IFERROR(VLOOKUP(D31,'Paramètres'!$G$4:$H$8,2,FALSE),'Paramètres'!$B$4))</f>
        <v/>
      </c>
      <c r="M31" s="15" t="n"/>
      <c r="N31" s="31" t="n"/>
      <c r="O31" s="15" t="n"/>
      <c r="P31" s="33" t="n"/>
      <c r="Q31" s="19">
        <f>IF(OR(A31="",L31="",M31="Annulé"),"",MAX(0,IF(N31&lt;&gt;"",N31,TODAY())-L31))</f>
        <v/>
      </c>
      <c r="R31" s="19">
        <f>IF(OR(A31="",L31="",M31="Annulé"),"",IF(N31&lt;&gt;"",N31-L31,IF(OR(M31="Soumis",M31="En revue",M31="À corriger"),TODAY()-L31,"")))</f>
        <v/>
      </c>
      <c r="S31" s="7">
        <f>IF(A31="","",IF(OR(B31="",D31="",E31="",H31="",M31=""),"Saisie incomplète",IF(K31="","Responsable revue manquant",IF(AND(M31="Validé en interne",N31=""),"Date de décision manquante",IF(AND(L31&lt;&gt;"",L31&lt;TODAY(),M31&lt;&gt;"Validé en interne",M31&lt;&gt;"Annulé"),"Échéance dépassée",IF(AND(P31&lt;&gt;"",P31&gt;='Paramètres'!$B$6,M31&lt;&gt;"Validé en interne",M31&lt;&gt;"Annulé"),"Montant à surveiller",""))))))</f>
        <v/>
      </c>
      <c r="T31" s="7">
        <f>IFERROR(LOOKUP(2,1/('Commentaires'!$B$5:$B$104=A31),'Commentaires'!$G$5:$G$104),"")</f>
        <v/>
      </c>
      <c r="U31" s="32">
        <f>IFERROR(LOOKUP(2,1/('Commentaires'!$B$5:$B$104=A31),'Commentaires'!$D$5:$D$104),"")</f>
        <v/>
      </c>
    </row>
    <row r="32">
      <c r="A32" s="15" t="n"/>
      <c r="B32" s="15" t="n"/>
      <c r="C32" s="15" t="n"/>
      <c r="D32" s="15" t="n"/>
      <c r="E32" s="15" t="n"/>
      <c r="F32" s="15" t="n"/>
      <c r="G32" s="15" t="n"/>
      <c r="H32" s="31" t="n"/>
      <c r="I32" s="15" t="n"/>
      <c r="J32" s="15" t="n"/>
      <c r="K32" s="15" t="n"/>
      <c r="L32" s="34">
        <f>IF(H32="","",H32+IFERROR(VLOOKUP(D32,'Paramètres'!$G$4:$H$8,2,FALSE),'Paramètres'!$B$4))</f>
        <v/>
      </c>
      <c r="M32" s="15" t="n"/>
      <c r="N32" s="31" t="n"/>
      <c r="O32" s="15" t="n"/>
      <c r="P32" s="33" t="n"/>
      <c r="Q32" s="21">
        <f>IF(OR(A32="",L32="",M32="Annulé"),"",MAX(0,IF(N32&lt;&gt;"",N32,TODAY())-L32))</f>
        <v/>
      </c>
      <c r="R32" s="21">
        <f>IF(OR(A32="",L32="",M32="Annulé"),"",IF(N32&lt;&gt;"",N32-L32,IF(OR(M32="Soumis",M32="En revue",M32="À corriger"),TODAY()-L32,"")))</f>
        <v/>
      </c>
      <c r="S32" s="10">
        <f>IF(A32="","",IF(OR(B32="",D32="",E32="",H32="",M32=""),"Saisie incomplète",IF(K32="","Responsable revue manquant",IF(AND(M32="Validé en interne",N32=""),"Date de décision manquante",IF(AND(L32&lt;&gt;"",L32&lt;TODAY(),M32&lt;&gt;"Validé en interne",M32&lt;&gt;"Annulé"),"Échéance dépassée",IF(AND(P32&lt;&gt;"",P32&gt;='Paramètres'!$B$6,M32&lt;&gt;"Validé en interne",M32&lt;&gt;"Annulé"),"Montant à surveiller",""))))))</f>
        <v/>
      </c>
      <c r="T32" s="10">
        <f>IFERROR(LOOKUP(2,1/('Commentaires'!$B$5:$B$104=A32),'Commentaires'!$G$5:$G$104),"")</f>
        <v/>
      </c>
      <c r="U32" s="34">
        <f>IFERROR(LOOKUP(2,1/('Commentaires'!$B$5:$B$104=A32),'Commentaires'!$D$5:$D$104),"")</f>
        <v/>
      </c>
    </row>
    <row r="33">
      <c r="A33" s="15" t="n"/>
      <c r="B33" s="15" t="n"/>
      <c r="C33" s="15" t="n"/>
      <c r="D33" s="15" t="n"/>
      <c r="E33" s="15" t="n"/>
      <c r="F33" s="15" t="n"/>
      <c r="G33" s="15" t="n"/>
      <c r="H33" s="31" t="n"/>
      <c r="I33" s="15" t="n"/>
      <c r="J33" s="15" t="n"/>
      <c r="K33" s="15" t="n"/>
      <c r="L33" s="32">
        <f>IF(H33="","",H33+IFERROR(VLOOKUP(D33,'Paramètres'!$G$4:$H$8,2,FALSE),'Paramètres'!$B$4))</f>
        <v/>
      </c>
      <c r="M33" s="15" t="n"/>
      <c r="N33" s="31" t="n"/>
      <c r="O33" s="15" t="n"/>
      <c r="P33" s="33" t="n"/>
      <c r="Q33" s="19">
        <f>IF(OR(A33="",L33="",M33="Annulé"),"",MAX(0,IF(N33&lt;&gt;"",N33,TODAY())-L33))</f>
        <v/>
      </c>
      <c r="R33" s="19">
        <f>IF(OR(A33="",L33="",M33="Annulé"),"",IF(N33&lt;&gt;"",N33-L33,IF(OR(M33="Soumis",M33="En revue",M33="À corriger"),TODAY()-L33,"")))</f>
        <v/>
      </c>
      <c r="S33" s="7">
        <f>IF(A33="","",IF(OR(B33="",D33="",E33="",H33="",M33=""),"Saisie incomplète",IF(K33="","Responsable revue manquant",IF(AND(M33="Validé en interne",N33=""),"Date de décision manquante",IF(AND(L33&lt;&gt;"",L33&lt;TODAY(),M33&lt;&gt;"Validé en interne",M33&lt;&gt;"Annulé"),"Échéance dépassée",IF(AND(P33&lt;&gt;"",P33&gt;='Paramètres'!$B$6,M33&lt;&gt;"Validé en interne",M33&lt;&gt;"Annulé"),"Montant à surveiller",""))))))</f>
        <v/>
      </c>
      <c r="T33" s="7">
        <f>IFERROR(LOOKUP(2,1/('Commentaires'!$B$5:$B$104=A33),'Commentaires'!$G$5:$G$104),"")</f>
        <v/>
      </c>
      <c r="U33" s="32">
        <f>IFERROR(LOOKUP(2,1/('Commentaires'!$B$5:$B$104=A33),'Commentaires'!$D$5:$D$104),"")</f>
        <v/>
      </c>
    </row>
    <row r="34">
      <c r="A34" s="15" t="n"/>
      <c r="B34" s="15" t="n"/>
      <c r="C34" s="15" t="n"/>
      <c r="D34" s="15" t="n"/>
      <c r="E34" s="15" t="n"/>
      <c r="F34" s="15" t="n"/>
      <c r="G34" s="15" t="n"/>
      <c r="H34" s="31" t="n"/>
      <c r="I34" s="15" t="n"/>
      <c r="J34" s="15" t="n"/>
      <c r="K34" s="15" t="n"/>
      <c r="L34" s="34">
        <f>IF(H34="","",H34+IFERROR(VLOOKUP(D34,'Paramètres'!$G$4:$H$8,2,FALSE),'Paramètres'!$B$4))</f>
        <v/>
      </c>
      <c r="M34" s="15" t="n"/>
      <c r="N34" s="31" t="n"/>
      <c r="O34" s="15" t="n"/>
      <c r="P34" s="33" t="n"/>
      <c r="Q34" s="21">
        <f>IF(OR(A34="",L34="",M34="Annulé"),"",MAX(0,IF(N34&lt;&gt;"",N34,TODAY())-L34))</f>
        <v/>
      </c>
      <c r="R34" s="21">
        <f>IF(OR(A34="",L34="",M34="Annulé"),"",IF(N34&lt;&gt;"",N34-L34,IF(OR(M34="Soumis",M34="En revue",M34="À corriger"),TODAY()-L34,"")))</f>
        <v/>
      </c>
      <c r="S34" s="10">
        <f>IF(A34="","",IF(OR(B34="",D34="",E34="",H34="",M34=""),"Saisie incomplète",IF(K34="","Responsable revue manquant",IF(AND(M34="Validé en interne",N34=""),"Date de décision manquante",IF(AND(L34&lt;&gt;"",L34&lt;TODAY(),M34&lt;&gt;"Validé en interne",M34&lt;&gt;"Annulé"),"Échéance dépassée",IF(AND(P34&lt;&gt;"",P34&gt;='Paramètres'!$B$6,M34&lt;&gt;"Validé en interne",M34&lt;&gt;"Annulé"),"Montant à surveiller",""))))))</f>
        <v/>
      </c>
      <c r="T34" s="10">
        <f>IFERROR(LOOKUP(2,1/('Commentaires'!$B$5:$B$104=A34),'Commentaires'!$G$5:$G$104),"")</f>
        <v/>
      </c>
      <c r="U34" s="34">
        <f>IFERROR(LOOKUP(2,1/('Commentaires'!$B$5:$B$104=A34),'Commentaires'!$D$5:$D$104),"")</f>
        <v/>
      </c>
    </row>
    <row r="35">
      <c r="A35" s="15" t="n"/>
      <c r="B35" s="15" t="n"/>
      <c r="C35" s="15" t="n"/>
      <c r="D35" s="15" t="n"/>
      <c r="E35" s="15" t="n"/>
      <c r="F35" s="15" t="n"/>
      <c r="G35" s="15" t="n"/>
      <c r="H35" s="31" t="n"/>
      <c r="I35" s="15" t="n"/>
      <c r="J35" s="15" t="n"/>
      <c r="K35" s="15" t="n"/>
      <c r="L35" s="32">
        <f>IF(H35="","",H35+IFERROR(VLOOKUP(D35,'Paramètres'!$G$4:$H$8,2,FALSE),'Paramètres'!$B$4))</f>
        <v/>
      </c>
      <c r="M35" s="15" t="n"/>
      <c r="N35" s="31" t="n"/>
      <c r="O35" s="15" t="n"/>
      <c r="P35" s="33" t="n"/>
      <c r="Q35" s="19">
        <f>IF(OR(A35="",L35="",M35="Annulé"),"",MAX(0,IF(N35&lt;&gt;"",N35,TODAY())-L35))</f>
        <v/>
      </c>
      <c r="R35" s="19">
        <f>IF(OR(A35="",L35="",M35="Annulé"),"",IF(N35&lt;&gt;"",N35-L35,IF(OR(M35="Soumis",M35="En revue",M35="À corriger"),TODAY()-L35,"")))</f>
        <v/>
      </c>
      <c r="S35" s="7">
        <f>IF(A35="","",IF(OR(B35="",D35="",E35="",H35="",M35=""),"Saisie incomplète",IF(K35="","Responsable revue manquant",IF(AND(M35="Validé en interne",N35=""),"Date de décision manquante",IF(AND(L35&lt;&gt;"",L35&lt;TODAY(),M35&lt;&gt;"Validé en interne",M35&lt;&gt;"Annulé"),"Échéance dépassée",IF(AND(P35&lt;&gt;"",P35&gt;='Paramètres'!$B$6,M35&lt;&gt;"Validé en interne",M35&lt;&gt;"Annulé"),"Montant à surveiller",""))))))</f>
        <v/>
      </c>
      <c r="T35" s="7">
        <f>IFERROR(LOOKUP(2,1/('Commentaires'!$B$5:$B$104=A35),'Commentaires'!$G$5:$G$104),"")</f>
        <v/>
      </c>
      <c r="U35" s="32">
        <f>IFERROR(LOOKUP(2,1/('Commentaires'!$B$5:$B$104=A35),'Commentaires'!$D$5:$D$104),"")</f>
        <v/>
      </c>
    </row>
    <row r="36">
      <c r="A36" s="15" t="n"/>
      <c r="B36" s="15" t="n"/>
      <c r="C36" s="15" t="n"/>
      <c r="D36" s="15" t="n"/>
      <c r="E36" s="15" t="n"/>
      <c r="F36" s="15" t="n"/>
      <c r="G36" s="15" t="n"/>
      <c r="H36" s="31" t="n"/>
      <c r="I36" s="15" t="n"/>
      <c r="J36" s="15" t="n"/>
      <c r="K36" s="15" t="n"/>
      <c r="L36" s="34">
        <f>IF(H36="","",H36+IFERROR(VLOOKUP(D36,'Paramètres'!$G$4:$H$8,2,FALSE),'Paramètres'!$B$4))</f>
        <v/>
      </c>
      <c r="M36" s="15" t="n"/>
      <c r="N36" s="31" t="n"/>
      <c r="O36" s="15" t="n"/>
      <c r="P36" s="33" t="n"/>
      <c r="Q36" s="21">
        <f>IF(OR(A36="",L36="",M36="Annulé"),"",MAX(0,IF(N36&lt;&gt;"",N36,TODAY())-L36))</f>
        <v/>
      </c>
      <c r="R36" s="21">
        <f>IF(OR(A36="",L36="",M36="Annulé"),"",IF(N36&lt;&gt;"",N36-L36,IF(OR(M36="Soumis",M36="En revue",M36="À corriger"),TODAY()-L36,"")))</f>
        <v/>
      </c>
      <c r="S36" s="10">
        <f>IF(A36="","",IF(OR(B36="",D36="",E36="",H36="",M36=""),"Saisie incomplète",IF(K36="","Responsable revue manquant",IF(AND(M36="Validé en interne",N36=""),"Date de décision manquante",IF(AND(L36&lt;&gt;"",L36&lt;TODAY(),M36&lt;&gt;"Validé en interne",M36&lt;&gt;"Annulé"),"Échéance dépassée",IF(AND(P36&lt;&gt;"",P36&gt;='Paramètres'!$B$6,M36&lt;&gt;"Validé en interne",M36&lt;&gt;"Annulé"),"Montant à surveiller",""))))))</f>
        <v/>
      </c>
      <c r="T36" s="10">
        <f>IFERROR(LOOKUP(2,1/('Commentaires'!$B$5:$B$104=A36),'Commentaires'!$G$5:$G$104),"")</f>
        <v/>
      </c>
      <c r="U36" s="34">
        <f>IFERROR(LOOKUP(2,1/('Commentaires'!$B$5:$B$104=A36),'Commentaires'!$D$5:$D$104),"")</f>
        <v/>
      </c>
    </row>
    <row r="37">
      <c r="A37" s="15" t="n"/>
      <c r="B37" s="15" t="n"/>
      <c r="C37" s="15" t="n"/>
      <c r="D37" s="15" t="n"/>
      <c r="E37" s="15" t="n"/>
      <c r="F37" s="15" t="n"/>
      <c r="G37" s="15" t="n"/>
      <c r="H37" s="31" t="n"/>
      <c r="I37" s="15" t="n"/>
      <c r="J37" s="15" t="n"/>
      <c r="K37" s="15" t="n"/>
      <c r="L37" s="32">
        <f>IF(H37="","",H37+IFERROR(VLOOKUP(D37,'Paramètres'!$G$4:$H$8,2,FALSE),'Paramètres'!$B$4))</f>
        <v/>
      </c>
      <c r="M37" s="15" t="n"/>
      <c r="N37" s="31" t="n"/>
      <c r="O37" s="15" t="n"/>
      <c r="P37" s="33" t="n"/>
      <c r="Q37" s="19">
        <f>IF(OR(A37="",L37="",M37="Annulé"),"",MAX(0,IF(N37&lt;&gt;"",N37,TODAY())-L37))</f>
        <v/>
      </c>
      <c r="R37" s="19">
        <f>IF(OR(A37="",L37="",M37="Annulé"),"",IF(N37&lt;&gt;"",N37-L37,IF(OR(M37="Soumis",M37="En revue",M37="À corriger"),TODAY()-L37,"")))</f>
        <v/>
      </c>
      <c r="S37" s="7">
        <f>IF(A37="","",IF(OR(B37="",D37="",E37="",H37="",M37=""),"Saisie incomplète",IF(K37="","Responsable revue manquant",IF(AND(M37="Validé en interne",N37=""),"Date de décision manquante",IF(AND(L37&lt;&gt;"",L37&lt;TODAY(),M37&lt;&gt;"Validé en interne",M37&lt;&gt;"Annulé"),"Échéance dépassée",IF(AND(P37&lt;&gt;"",P37&gt;='Paramètres'!$B$6,M37&lt;&gt;"Validé en interne",M37&lt;&gt;"Annulé"),"Montant à surveiller",""))))))</f>
        <v/>
      </c>
      <c r="T37" s="7">
        <f>IFERROR(LOOKUP(2,1/('Commentaires'!$B$5:$B$104=A37),'Commentaires'!$G$5:$G$104),"")</f>
        <v/>
      </c>
      <c r="U37" s="32">
        <f>IFERROR(LOOKUP(2,1/('Commentaires'!$B$5:$B$104=A37),'Commentaires'!$D$5:$D$104),"")</f>
        <v/>
      </c>
    </row>
    <row r="38">
      <c r="A38" s="15" t="n"/>
      <c r="B38" s="15" t="n"/>
      <c r="C38" s="15" t="n"/>
      <c r="D38" s="15" t="n"/>
      <c r="E38" s="15" t="n"/>
      <c r="F38" s="15" t="n"/>
      <c r="G38" s="15" t="n"/>
      <c r="H38" s="31" t="n"/>
      <c r="I38" s="15" t="n"/>
      <c r="J38" s="15" t="n"/>
      <c r="K38" s="15" t="n"/>
      <c r="L38" s="34">
        <f>IF(H38="","",H38+IFERROR(VLOOKUP(D38,'Paramètres'!$G$4:$H$8,2,FALSE),'Paramètres'!$B$4))</f>
        <v/>
      </c>
      <c r="M38" s="15" t="n"/>
      <c r="N38" s="31" t="n"/>
      <c r="O38" s="15" t="n"/>
      <c r="P38" s="33" t="n"/>
      <c r="Q38" s="21">
        <f>IF(OR(A38="",L38="",M38="Annulé"),"",MAX(0,IF(N38&lt;&gt;"",N38,TODAY())-L38))</f>
        <v/>
      </c>
      <c r="R38" s="21">
        <f>IF(OR(A38="",L38="",M38="Annulé"),"",IF(N38&lt;&gt;"",N38-L38,IF(OR(M38="Soumis",M38="En revue",M38="À corriger"),TODAY()-L38,"")))</f>
        <v/>
      </c>
      <c r="S38" s="10">
        <f>IF(A38="","",IF(OR(B38="",D38="",E38="",H38="",M38=""),"Saisie incomplète",IF(K38="","Responsable revue manquant",IF(AND(M38="Validé en interne",N38=""),"Date de décision manquante",IF(AND(L38&lt;&gt;"",L38&lt;TODAY(),M38&lt;&gt;"Validé en interne",M38&lt;&gt;"Annulé"),"Échéance dépassée",IF(AND(P38&lt;&gt;"",P38&gt;='Paramètres'!$B$6,M38&lt;&gt;"Validé en interne",M38&lt;&gt;"Annulé"),"Montant à surveiller",""))))))</f>
        <v/>
      </c>
      <c r="T38" s="10">
        <f>IFERROR(LOOKUP(2,1/('Commentaires'!$B$5:$B$104=A38),'Commentaires'!$G$5:$G$104),"")</f>
        <v/>
      </c>
      <c r="U38" s="34">
        <f>IFERROR(LOOKUP(2,1/('Commentaires'!$B$5:$B$104=A38),'Commentaires'!$D$5:$D$104),"")</f>
        <v/>
      </c>
    </row>
    <row r="39">
      <c r="A39" s="15" t="n"/>
      <c r="B39" s="15" t="n"/>
      <c r="C39" s="15" t="n"/>
      <c r="D39" s="15" t="n"/>
      <c r="E39" s="15" t="n"/>
      <c r="F39" s="15" t="n"/>
      <c r="G39" s="15" t="n"/>
      <c r="H39" s="31" t="n"/>
      <c r="I39" s="15" t="n"/>
      <c r="J39" s="15" t="n"/>
      <c r="K39" s="15" t="n"/>
      <c r="L39" s="32">
        <f>IF(H39="","",H39+IFERROR(VLOOKUP(D39,'Paramètres'!$G$4:$H$8,2,FALSE),'Paramètres'!$B$4))</f>
        <v/>
      </c>
      <c r="M39" s="15" t="n"/>
      <c r="N39" s="31" t="n"/>
      <c r="O39" s="15" t="n"/>
      <c r="P39" s="33" t="n"/>
      <c r="Q39" s="19">
        <f>IF(OR(A39="",L39="",M39="Annulé"),"",MAX(0,IF(N39&lt;&gt;"",N39,TODAY())-L39))</f>
        <v/>
      </c>
      <c r="R39" s="19">
        <f>IF(OR(A39="",L39="",M39="Annulé"),"",IF(N39&lt;&gt;"",N39-L39,IF(OR(M39="Soumis",M39="En revue",M39="À corriger"),TODAY()-L39,"")))</f>
        <v/>
      </c>
      <c r="S39" s="7">
        <f>IF(A39="","",IF(OR(B39="",D39="",E39="",H39="",M39=""),"Saisie incomplète",IF(K39="","Responsable revue manquant",IF(AND(M39="Validé en interne",N39=""),"Date de décision manquante",IF(AND(L39&lt;&gt;"",L39&lt;TODAY(),M39&lt;&gt;"Validé en interne",M39&lt;&gt;"Annulé"),"Échéance dépassée",IF(AND(P39&lt;&gt;"",P39&gt;='Paramètres'!$B$6,M39&lt;&gt;"Validé en interne",M39&lt;&gt;"Annulé"),"Montant à surveiller",""))))))</f>
        <v/>
      </c>
      <c r="T39" s="7">
        <f>IFERROR(LOOKUP(2,1/('Commentaires'!$B$5:$B$104=A39),'Commentaires'!$G$5:$G$104),"")</f>
        <v/>
      </c>
      <c r="U39" s="32">
        <f>IFERROR(LOOKUP(2,1/('Commentaires'!$B$5:$B$104=A39),'Commentaires'!$D$5:$D$104),"")</f>
        <v/>
      </c>
    </row>
    <row r="40">
      <c r="A40" s="15" t="n"/>
      <c r="B40" s="15" t="n"/>
      <c r="C40" s="15" t="n"/>
      <c r="D40" s="15" t="n"/>
      <c r="E40" s="15" t="n"/>
      <c r="F40" s="15" t="n"/>
      <c r="G40" s="15" t="n"/>
      <c r="H40" s="31" t="n"/>
      <c r="I40" s="15" t="n"/>
      <c r="J40" s="15" t="n"/>
      <c r="K40" s="15" t="n"/>
      <c r="L40" s="34">
        <f>IF(H40="","",H40+IFERROR(VLOOKUP(D40,'Paramètres'!$G$4:$H$8,2,FALSE),'Paramètres'!$B$4))</f>
        <v/>
      </c>
      <c r="M40" s="15" t="n"/>
      <c r="N40" s="31" t="n"/>
      <c r="O40" s="15" t="n"/>
      <c r="P40" s="33" t="n"/>
      <c r="Q40" s="21">
        <f>IF(OR(A40="",L40="",M40="Annulé"),"",MAX(0,IF(N40&lt;&gt;"",N40,TODAY())-L40))</f>
        <v/>
      </c>
      <c r="R40" s="21">
        <f>IF(OR(A40="",L40="",M40="Annulé"),"",IF(N40&lt;&gt;"",N40-L40,IF(OR(M40="Soumis",M40="En revue",M40="À corriger"),TODAY()-L40,"")))</f>
        <v/>
      </c>
      <c r="S40" s="10">
        <f>IF(A40="","",IF(OR(B40="",D40="",E40="",H40="",M40=""),"Saisie incomplète",IF(K40="","Responsable revue manquant",IF(AND(M40="Validé en interne",N40=""),"Date de décision manquante",IF(AND(L40&lt;&gt;"",L40&lt;TODAY(),M40&lt;&gt;"Validé en interne",M40&lt;&gt;"Annulé"),"Échéance dépassée",IF(AND(P40&lt;&gt;"",P40&gt;='Paramètres'!$B$6,M40&lt;&gt;"Validé en interne",M40&lt;&gt;"Annulé"),"Montant à surveiller",""))))))</f>
        <v/>
      </c>
      <c r="T40" s="10">
        <f>IFERROR(LOOKUP(2,1/('Commentaires'!$B$5:$B$104=A40),'Commentaires'!$G$5:$G$104),"")</f>
        <v/>
      </c>
      <c r="U40" s="34">
        <f>IFERROR(LOOKUP(2,1/('Commentaires'!$B$5:$B$104=A40),'Commentaires'!$D$5:$D$104),"")</f>
        <v/>
      </c>
    </row>
    <row r="41">
      <c r="A41" s="15" t="n"/>
      <c r="B41" s="15" t="n"/>
      <c r="C41" s="15" t="n"/>
      <c r="D41" s="15" t="n"/>
      <c r="E41" s="15" t="n"/>
      <c r="F41" s="15" t="n"/>
      <c r="G41" s="15" t="n"/>
      <c r="H41" s="31" t="n"/>
      <c r="I41" s="15" t="n"/>
      <c r="J41" s="15" t="n"/>
      <c r="K41" s="15" t="n"/>
      <c r="L41" s="32">
        <f>IF(H41="","",H41+IFERROR(VLOOKUP(D41,'Paramètres'!$G$4:$H$8,2,FALSE),'Paramètres'!$B$4))</f>
        <v/>
      </c>
      <c r="M41" s="15" t="n"/>
      <c r="N41" s="31" t="n"/>
      <c r="O41" s="15" t="n"/>
      <c r="P41" s="33" t="n"/>
      <c r="Q41" s="19">
        <f>IF(OR(A41="",L41="",M41="Annulé"),"",MAX(0,IF(N41&lt;&gt;"",N41,TODAY())-L41))</f>
        <v/>
      </c>
      <c r="R41" s="19">
        <f>IF(OR(A41="",L41="",M41="Annulé"),"",IF(N41&lt;&gt;"",N41-L41,IF(OR(M41="Soumis",M41="En revue",M41="À corriger"),TODAY()-L41,"")))</f>
        <v/>
      </c>
      <c r="S41" s="7">
        <f>IF(A41="","",IF(OR(B41="",D41="",E41="",H41="",M41=""),"Saisie incomplète",IF(K41="","Responsable revue manquant",IF(AND(M41="Validé en interne",N41=""),"Date de décision manquante",IF(AND(L41&lt;&gt;"",L41&lt;TODAY(),M41&lt;&gt;"Validé en interne",M41&lt;&gt;"Annulé"),"Échéance dépassée",IF(AND(P41&lt;&gt;"",P41&gt;='Paramètres'!$B$6,M41&lt;&gt;"Validé en interne",M41&lt;&gt;"Annulé"),"Montant à surveiller",""))))))</f>
        <v/>
      </c>
      <c r="T41" s="7">
        <f>IFERROR(LOOKUP(2,1/('Commentaires'!$B$5:$B$104=A41),'Commentaires'!$G$5:$G$104),"")</f>
        <v/>
      </c>
      <c r="U41" s="32">
        <f>IFERROR(LOOKUP(2,1/('Commentaires'!$B$5:$B$104=A41),'Commentaires'!$D$5:$D$104),"")</f>
        <v/>
      </c>
    </row>
    <row r="42">
      <c r="A42" s="15" t="n"/>
      <c r="B42" s="15" t="n"/>
      <c r="C42" s="15" t="n"/>
      <c r="D42" s="15" t="n"/>
      <c r="E42" s="15" t="n"/>
      <c r="F42" s="15" t="n"/>
      <c r="G42" s="15" t="n"/>
      <c r="H42" s="31" t="n"/>
      <c r="I42" s="15" t="n"/>
      <c r="J42" s="15" t="n"/>
      <c r="K42" s="15" t="n"/>
      <c r="L42" s="34">
        <f>IF(H42="","",H42+IFERROR(VLOOKUP(D42,'Paramètres'!$G$4:$H$8,2,FALSE),'Paramètres'!$B$4))</f>
        <v/>
      </c>
      <c r="M42" s="15" t="n"/>
      <c r="N42" s="31" t="n"/>
      <c r="O42" s="15" t="n"/>
      <c r="P42" s="33" t="n"/>
      <c r="Q42" s="21">
        <f>IF(OR(A42="",L42="",M42="Annulé"),"",MAX(0,IF(N42&lt;&gt;"",N42,TODAY())-L42))</f>
        <v/>
      </c>
      <c r="R42" s="21">
        <f>IF(OR(A42="",L42="",M42="Annulé"),"",IF(N42&lt;&gt;"",N42-L42,IF(OR(M42="Soumis",M42="En revue",M42="À corriger"),TODAY()-L42,"")))</f>
        <v/>
      </c>
      <c r="S42" s="10">
        <f>IF(A42="","",IF(OR(B42="",D42="",E42="",H42="",M42=""),"Saisie incomplète",IF(K42="","Responsable revue manquant",IF(AND(M42="Validé en interne",N42=""),"Date de décision manquante",IF(AND(L42&lt;&gt;"",L42&lt;TODAY(),M42&lt;&gt;"Validé en interne",M42&lt;&gt;"Annulé"),"Échéance dépassée",IF(AND(P42&lt;&gt;"",P42&gt;='Paramètres'!$B$6,M42&lt;&gt;"Validé en interne",M42&lt;&gt;"Annulé"),"Montant à surveiller",""))))))</f>
        <v/>
      </c>
      <c r="T42" s="10">
        <f>IFERROR(LOOKUP(2,1/('Commentaires'!$B$5:$B$104=A42),'Commentaires'!$G$5:$G$104),"")</f>
        <v/>
      </c>
      <c r="U42" s="34">
        <f>IFERROR(LOOKUP(2,1/('Commentaires'!$B$5:$B$104=A42),'Commentaires'!$D$5:$D$104),"")</f>
        <v/>
      </c>
    </row>
    <row r="43">
      <c r="A43" s="15" t="n"/>
      <c r="B43" s="15" t="n"/>
      <c r="C43" s="15" t="n"/>
      <c r="D43" s="15" t="n"/>
      <c r="E43" s="15" t="n"/>
      <c r="F43" s="15" t="n"/>
      <c r="G43" s="15" t="n"/>
      <c r="H43" s="31" t="n"/>
      <c r="I43" s="15" t="n"/>
      <c r="J43" s="15" t="n"/>
      <c r="K43" s="15" t="n"/>
      <c r="L43" s="32">
        <f>IF(H43="","",H43+IFERROR(VLOOKUP(D43,'Paramètres'!$G$4:$H$8,2,FALSE),'Paramètres'!$B$4))</f>
        <v/>
      </c>
      <c r="M43" s="15" t="n"/>
      <c r="N43" s="31" t="n"/>
      <c r="O43" s="15" t="n"/>
      <c r="P43" s="33" t="n"/>
      <c r="Q43" s="19">
        <f>IF(OR(A43="",L43="",M43="Annulé"),"",MAX(0,IF(N43&lt;&gt;"",N43,TODAY())-L43))</f>
        <v/>
      </c>
      <c r="R43" s="19">
        <f>IF(OR(A43="",L43="",M43="Annulé"),"",IF(N43&lt;&gt;"",N43-L43,IF(OR(M43="Soumis",M43="En revue",M43="À corriger"),TODAY()-L43,"")))</f>
        <v/>
      </c>
      <c r="S43" s="7">
        <f>IF(A43="","",IF(OR(B43="",D43="",E43="",H43="",M43=""),"Saisie incomplète",IF(K43="","Responsable revue manquant",IF(AND(M43="Validé en interne",N43=""),"Date de décision manquante",IF(AND(L43&lt;&gt;"",L43&lt;TODAY(),M43&lt;&gt;"Validé en interne",M43&lt;&gt;"Annulé"),"Échéance dépassée",IF(AND(P43&lt;&gt;"",P43&gt;='Paramètres'!$B$6,M43&lt;&gt;"Validé en interne",M43&lt;&gt;"Annulé"),"Montant à surveiller",""))))))</f>
        <v/>
      </c>
      <c r="T43" s="7">
        <f>IFERROR(LOOKUP(2,1/('Commentaires'!$B$5:$B$104=A43),'Commentaires'!$G$5:$G$104),"")</f>
        <v/>
      </c>
      <c r="U43" s="32">
        <f>IFERROR(LOOKUP(2,1/('Commentaires'!$B$5:$B$104=A43),'Commentaires'!$D$5:$D$104),"")</f>
        <v/>
      </c>
    </row>
    <row r="44">
      <c r="A44" s="15" t="n"/>
      <c r="B44" s="15" t="n"/>
      <c r="C44" s="15" t="n"/>
      <c r="D44" s="15" t="n"/>
      <c r="E44" s="15" t="n"/>
      <c r="F44" s="15" t="n"/>
      <c r="G44" s="15" t="n"/>
      <c r="H44" s="31" t="n"/>
      <c r="I44" s="15" t="n"/>
      <c r="J44" s="15" t="n"/>
      <c r="K44" s="15" t="n"/>
      <c r="L44" s="34">
        <f>IF(H44="","",H44+IFERROR(VLOOKUP(D44,'Paramètres'!$G$4:$H$8,2,FALSE),'Paramètres'!$B$4))</f>
        <v/>
      </c>
      <c r="M44" s="15" t="n"/>
      <c r="N44" s="31" t="n"/>
      <c r="O44" s="15" t="n"/>
      <c r="P44" s="33" t="n"/>
      <c r="Q44" s="21">
        <f>IF(OR(A44="",L44="",M44="Annulé"),"",MAX(0,IF(N44&lt;&gt;"",N44,TODAY())-L44))</f>
        <v/>
      </c>
      <c r="R44" s="21">
        <f>IF(OR(A44="",L44="",M44="Annulé"),"",IF(N44&lt;&gt;"",N44-L44,IF(OR(M44="Soumis",M44="En revue",M44="À corriger"),TODAY()-L44,"")))</f>
        <v/>
      </c>
      <c r="S44" s="10">
        <f>IF(A44="","",IF(OR(B44="",D44="",E44="",H44="",M44=""),"Saisie incomplète",IF(K44="","Responsable revue manquant",IF(AND(M44="Validé en interne",N44=""),"Date de décision manquante",IF(AND(L44&lt;&gt;"",L44&lt;TODAY(),M44&lt;&gt;"Validé en interne",M44&lt;&gt;"Annulé"),"Échéance dépassée",IF(AND(P44&lt;&gt;"",P44&gt;='Paramètres'!$B$6,M44&lt;&gt;"Validé en interne",M44&lt;&gt;"Annulé"),"Montant à surveiller",""))))))</f>
        <v/>
      </c>
      <c r="T44" s="10">
        <f>IFERROR(LOOKUP(2,1/('Commentaires'!$B$5:$B$104=A44),'Commentaires'!$G$5:$G$104),"")</f>
        <v/>
      </c>
      <c r="U44" s="34">
        <f>IFERROR(LOOKUP(2,1/('Commentaires'!$B$5:$B$104=A44),'Commentaires'!$D$5:$D$104),"")</f>
        <v/>
      </c>
    </row>
    <row r="45">
      <c r="A45" s="15" t="n"/>
      <c r="B45" s="15" t="n"/>
      <c r="C45" s="15" t="n"/>
      <c r="D45" s="15" t="n"/>
      <c r="E45" s="15" t="n"/>
      <c r="F45" s="15" t="n"/>
      <c r="G45" s="15" t="n"/>
      <c r="H45" s="31" t="n"/>
      <c r="I45" s="15" t="n"/>
      <c r="J45" s="15" t="n"/>
      <c r="K45" s="15" t="n"/>
      <c r="L45" s="32">
        <f>IF(H45="","",H45+IFERROR(VLOOKUP(D45,'Paramètres'!$G$4:$H$8,2,FALSE),'Paramètres'!$B$4))</f>
        <v/>
      </c>
      <c r="M45" s="15" t="n"/>
      <c r="N45" s="31" t="n"/>
      <c r="O45" s="15" t="n"/>
      <c r="P45" s="33" t="n"/>
      <c r="Q45" s="19">
        <f>IF(OR(A45="",L45="",M45="Annulé"),"",MAX(0,IF(N45&lt;&gt;"",N45,TODAY())-L45))</f>
        <v/>
      </c>
      <c r="R45" s="19">
        <f>IF(OR(A45="",L45="",M45="Annulé"),"",IF(N45&lt;&gt;"",N45-L45,IF(OR(M45="Soumis",M45="En revue",M45="À corriger"),TODAY()-L45,"")))</f>
        <v/>
      </c>
      <c r="S45" s="7">
        <f>IF(A45="","",IF(OR(B45="",D45="",E45="",H45="",M45=""),"Saisie incomplète",IF(K45="","Responsable revue manquant",IF(AND(M45="Validé en interne",N45=""),"Date de décision manquante",IF(AND(L45&lt;&gt;"",L45&lt;TODAY(),M45&lt;&gt;"Validé en interne",M45&lt;&gt;"Annulé"),"Échéance dépassée",IF(AND(P45&lt;&gt;"",P45&gt;='Paramètres'!$B$6,M45&lt;&gt;"Validé en interne",M45&lt;&gt;"Annulé"),"Montant à surveiller",""))))))</f>
        <v/>
      </c>
      <c r="T45" s="7">
        <f>IFERROR(LOOKUP(2,1/('Commentaires'!$B$5:$B$104=A45),'Commentaires'!$G$5:$G$104),"")</f>
        <v/>
      </c>
      <c r="U45" s="32">
        <f>IFERROR(LOOKUP(2,1/('Commentaires'!$B$5:$B$104=A45),'Commentaires'!$D$5:$D$104),"")</f>
        <v/>
      </c>
    </row>
    <row r="46">
      <c r="A46" s="15" t="n"/>
      <c r="B46" s="15" t="n"/>
      <c r="C46" s="15" t="n"/>
      <c r="D46" s="15" t="n"/>
      <c r="E46" s="15" t="n"/>
      <c r="F46" s="15" t="n"/>
      <c r="G46" s="15" t="n"/>
      <c r="H46" s="31" t="n"/>
      <c r="I46" s="15" t="n"/>
      <c r="J46" s="15" t="n"/>
      <c r="K46" s="15" t="n"/>
      <c r="L46" s="34">
        <f>IF(H46="","",H46+IFERROR(VLOOKUP(D46,'Paramètres'!$G$4:$H$8,2,FALSE),'Paramètres'!$B$4))</f>
        <v/>
      </c>
      <c r="M46" s="15" t="n"/>
      <c r="N46" s="31" t="n"/>
      <c r="O46" s="15" t="n"/>
      <c r="P46" s="33" t="n"/>
      <c r="Q46" s="21">
        <f>IF(OR(A46="",L46="",M46="Annulé"),"",MAX(0,IF(N46&lt;&gt;"",N46,TODAY())-L46))</f>
        <v/>
      </c>
      <c r="R46" s="21">
        <f>IF(OR(A46="",L46="",M46="Annulé"),"",IF(N46&lt;&gt;"",N46-L46,IF(OR(M46="Soumis",M46="En revue",M46="À corriger"),TODAY()-L46,"")))</f>
        <v/>
      </c>
      <c r="S46" s="10">
        <f>IF(A46="","",IF(OR(B46="",D46="",E46="",H46="",M46=""),"Saisie incomplète",IF(K46="","Responsable revue manquant",IF(AND(M46="Validé en interne",N46=""),"Date de décision manquante",IF(AND(L46&lt;&gt;"",L46&lt;TODAY(),M46&lt;&gt;"Validé en interne",M46&lt;&gt;"Annulé"),"Échéance dépassée",IF(AND(P46&lt;&gt;"",P46&gt;='Paramètres'!$B$6,M46&lt;&gt;"Validé en interne",M46&lt;&gt;"Annulé"),"Montant à surveiller",""))))))</f>
        <v/>
      </c>
      <c r="T46" s="10">
        <f>IFERROR(LOOKUP(2,1/('Commentaires'!$B$5:$B$104=A46),'Commentaires'!$G$5:$G$104),"")</f>
        <v/>
      </c>
      <c r="U46" s="34">
        <f>IFERROR(LOOKUP(2,1/('Commentaires'!$B$5:$B$104=A46),'Commentaires'!$D$5:$D$104),"")</f>
        <v/>
      </c>
    </row>
    <row r="47">
      <c r="A47" s="15" t="n"/>
      <c r="B47" s="15" t="n"/>
      <c r="C47" s="15" t="n"/>
      <c r="D47" s="15" t="n"/>
      <c r="E47" s="15" t="n"/>
      <c r="F47" s="15" t="n"/>
      <c r="G47" s="15" t="n"/>
      <c r="H47" s="31" t="n"/>
      <c r="I47" s="15" t="n"/>
      <c r="J47" s="15" t="n"/>
      <c r="K47" s="15" t="n"/>
      <c r="L47" s="32">
        <f>IF(H47="","",H47+IFERROR(VLOOKUP(D47,'Paramètres'!$G$4:$H$8,2,FALSE),'Paramètres'!$B$4))</f>
        <v/>
      </c>
      <c r="M47" s="15" t="n"/>
      <c r="N47" s="31" t="n"/>
      <c r="O47" s="15" t="n"/>
      <c r="P47" s="33" t="n"/>
      <c r="Q47" s="19">
        <f>IF(OR(A47="",L47="",M47="Annulé"),"",MAX(0,IF(N47&lt;&gt;"",N47,TODAY())-L47))</f>
        <v/>
      </c>
      <c r="R47" s="19">
        <f>IF(OR(A47="",L47="",M47="Annulé"),"",IF(N47&lt;&gt;"",N47-L47,IF(OR(M47="Soumis",M47="En revue",M47="À corriger"),TODAY()-L47,"")))</f>
        <v/>
      </c>
      <c r="S47" s="7">
        <f>IF(A47="","",IF(OR(B47="",D47="",E47="",H47="",M47=""),"Saisie incomplète",IF(K47="","Responsable revue manquant",IF(AND(M47="Validé en interne",N47=""),"Date de décision manquante",IF(AND(L47&lt;&gt;"",L47&lt;TODAY(),M47&lt;&gt;"Validé en interne",M47&lt;&gt;"Annulé"),"Échéance dépassée",IF(AND(P47&lt;&gt;"",P47&gt;='Paramètres'!$B$6,M47&lt;&gt;"Validé en interne",M47&lt;&gt;"Annulé"),"Montant à surveiller",""))))))</f>
        <v/>
      </c>
      <c r="T47" s="7">
        <f>IFERROR(LOOKUP(2,1/('Commentaires'!$B$5:$B$104=A47),'Commentaires'!$G$5:$G$104),"")</f>
        <v/>
      </c>
      <c r="U47" s="32">
        <f>IFERROR(LOOKUP(2,1/('Commentaires'!$B$5:$B$104=A47),'Commentaires'!$D$5:$D$104),"")</f>
        <v/>
      </c>
    </row>
    <row r="48">
      <c r="A48" s="15" t="n"/>
      <c r="B48" s="15" t="n"/>
      <c r="C48" s="15" t="n"/>
      <c r="D48" s="15" t="n"/>
      <c r="E48" s="15" t="n"/>
      <c r="F48" s="15" t="n"/>
      <c r="G48" s="15" t="n"/>
      <c r="H48" s="31" t="n"/>
      <c r="I48" s="15" t="n"/>
      <c r="J48" s="15" t="n"/>
      <c r="K48" s="15" t="n"/>
      <c r="L48" s="34">
        <f>IF(H48="","",H48+IFERROR(VLOOKUP(D48,'Paramètres'!$G$4:$H$8,2,FALSE),'Paramètres'!$B$4))</f>
        <v/>
      </c>
      <c r="M48" s="15" t="n"/>
      <c r="N48" s="31" t="n"/>
      <c r="O48" s="15" t="n"/>
      <c r="P48" s="33" t="n"/>
      <c r="Q48" s="21">
        <f>IF(OR(A48="",L48="",M48="Annulé"),"",MAX(0,IF(N48&lt;&gt;"",N48,TODAY())-L48))</f>
        <v/>
      </c>
      <c r="R48" s="21">
        <f>IF(OR(A48="",L48="",M48="Annulé"),"",IF(N48&lt;&gt;"",N48-L48,IF(OR(M48="Soumis",M48="En revue",M48="À corriger"),TODAY()-L48,"")))</f>
        <v/>
      </c>
      <c r="S48" s="10">
        <f>IF(A48="","",IF(OR(B48="",D48="",E48="",H48="",M48=""),"Saisie incomplète",IF(K48="","Responsable revue manquant",IF(AND(M48="Validé en interne",N48=""),"Date de décision manquante",IF(AND(L48&lt;&gt;"",L48&lt;TODAY(),M48&lt;&gt;"Validé en interne",M48&lt;&gt;"Annulé"),"Échéance dépassée",IF(AND(P48&lt;&gt;"",P48&gt;='Paramètres'!$B$6,M48&lt;&gt;"Validé en interne",M48&lt;&gt;"Annulé"),"Montant à surveiller",""))))))</f>
        <v/>
      </c>
      <c r="T48" s="10">
        <f>IFERROR(LOOKUP(2,1/('Commentaires'!$B$5:$B$104=A48),'Commentaires'!$G$5:$G$104),"")</f>
        <v/>
      </c>
      <c r="U48" s="34">
        <f>IFERROR(LOOKUP(2,1/('Commentaires'!$B$5:$B$104=A48),'Commentaires'!$D$5:$D$104),"")</f>
        <v/>
      </c>
    </row>
    <row r="49">
      <c r="A49" s="15" t="n"/>
      <c r="B49" s="15" t="n"/>
      <c r="C49" s="15" t="n"/>
      <c r="D49" s="15" t="n"/>
      <c r="E49" s="15" t="n"/>
      <c r="F49" s="15" t="n"/>
      <c r="G49" s="15" t="n"/>
      <c r="H49" s="31" t="n"/>
      <c r="I49" s="15" t="n"/>
      <c r="J49" s="15" t="n"/>
      <c r="K49" s="15" t="n"/>
      <c r="L49" s="32">
        <f>IF(H49="","",H49+IFERROR(VLOOKUP(D49,'Paramètres'!$G$4:$H$8,2,FALSE),'Paramètres'!$B$4))</f>
        <v/>
      </c>
      <c r="M49" s="15" t="n"/>
      <c r="N49" s="31" t="n"/>
      <c r="O49" s="15" t="n"/>
      <c r="P49" s="33" t="n"/>
      <c r="Q49" s="19">
        <f>IF(OR(A49="",L49="",M49="Annulé"),"",MAX(0,IF(N49&lt;&gt;"",N49,TODAY())-L49))</f>
        <v/>
      </c>
      <c r="R49" s="19">
        <f>IF(OR(A49="",L49="",M49="Annulé"),"",IF(N49&lt;&gt;"",N49-L49,IF(OR(M49="Soumis",M49="En revue",M49="À corriger"),TODAY()-L49,"")))</f>
        <v/>
      </c>
      <c r="S49" s="7">
        <f>IF(A49="","",IF(OR(B49="",D49="",E49="",H49="",M49=""),"Saisie incomplète",IF(K49="","Responsable revue manquant",IF(AND(M49="Validé en interne",N49=""),"Date de décision manquante",IF(AND(L49&lt;&gt;"",L49&lt;TODAY(),M49&lt;&gt;"Validé en interne",M49&lt;&gt;"Annulé"),"Échéance dépassée",IF(AND(P49&lt;&gt;"",P49&gt;='Paramètres'!$B$6,M49&lt;&gt;"Validé en interne",M49&lt;&gt;"Annulé"),"Montant à surveiller",""))))))</f>
        <v/>
      </c>
      <c r="T49" s="7">
        <f>IFERROR(LOOKUP(2,1/('Commentaires'!$B$5:$B$104=A49),'Commentaires'!$G$5:$G$104),"")</f>
        <v/>
      </c>
      <c r="U49" s="32">
        <f>IFERROR(LOOKUP(2,1/('Commentaires'!$B$5:$B$104=A49),'Commentaires'!$D$5:$D$104),"")</f>
        <v/>
      </c>
    </row>
    <row r="50">
      <c r="A50" s="15" t="n"/>
      <c r="B50" s="15" t="n"/>
      <c r="C50" s="15" t="n"/>
      <c r="D50" s="15" t="n"/>
      <c r="E50" s="15" t="n"/>
      <c r="F50" s="15" t="n"/>
      <c r="G50" s="15" t="n"/>
      <c r="H50" s="31" t="n"/>
      <c r="I50" s="15" t="n"/>
      <c r="J50" s="15" t="n"/>
      <c r="K50" s="15" t="n"/>
      <c r="L50" s="34">
        <f>IF(H50="","",H50+IFERROR(VLOOKUP(D50,'Paramètres'!$G$4:$H$8,2,FALSE),'Paramètres'!$B$4))</f>
        <v/>
      </c>
      <c r="M50" s="15" t="n"/>
      <c r="N50" s="31" t="n"/>
      <c r="O50" s="15" t="n"/>
      <c r="P50" s="33" t="n"/>
      <c r="Q50" s="21">
        <f>IF(OR(A50="",L50="",M50="Annulé"),"",MAX(0,IF(N50&lt;&gt;"",N50,TODAY())-L50))</f>
        <v/>
      </c>
      <c r="R50" s="21">
        <f>IF(OR(A50="",L50="",M50="Annulé"),"",IF(N50&lt;&gt;"",N50-L50,IF(OR(M50="Soumis",M50="En revue",M50="À corriger"),TODAY()-L50,"")))</f>
        <v/>
      </c>
      <c r="S50" s="10">
        <f>IF(A50="","",IF(OR(B50="",D50="",E50="",H50="",M50=""),"Saisie incomplète",IF(K50="","Responsable revue manquant",IF(AND(M50="Validé en interne",N50=""),"Date de décision manquante",IF(AND(L50&lt;&gt;"",L50&lt;TODAY(),M50&lt;&gt;"Validé en interne",M50&lt;&gt;"Annulé"),"Échéance dépassée",IF(AND(P50&lt;&gt;"",P50&gt;='Paramètres'!$B$6,M50&lt;&gt;"Validé en interne",M50&lt;&gt;"Annulé"),"Montant à surveiller",""))))))</f>
        <v/>
      </c>
      <c r="T50" s="10">
        <f>IFERROR(LOOKUP(2,1/('Commentaires'!$B$5:$B$104=A50),'Commentaires'!$G$5:$G$104),"")</f>
        <v/>
      </c>
      <c r="U50" s="34">
        <f>IFERROR(LOOKUP(2,1/('Commentaires'!$B$5:$B$104=A50),'Commentaires'!$D$5:$D$104),"")</f>
        <v/>
      </c>
    </row>
    <row r="51">
      <c r="A51" s="15" t="n"/>
      <c r="B51" s="15" t="n"/>
      <c r="C51" s="15" t="n"/>
      <c r="D51" s="15" t="n"/>
      <c r="E51" s="15" t="n"/>
      <c r="F51" s="15" t="n"/>
      <c r="G51" s="15" t="n"/>
      <c r="H51" s="31" t="n"/>
      <c r="I51" s="15" t="n"/>
      <c r="J51" s="15" t="n"/>
      <c r="K51" s="15" t="n"/>
      <c r="L51" s="32">
        <f>IF(H51="","",H51+IFERROR(VLOOKUP(D51,'Paramètres'!$G$4:$H$8,2,FALSE),'Paramètres'!$B$4))</f>
        <v/>
      </c>
      <c r="M51" s="15" t="n"/>
      <c r="N51" s="31" t="n"/>
      <c r="O51" s="15" t="n"/>
      <c r="P51" s="33" t="n"/>
      <c r="Q51" s="19">
        <f>IF(OR(A51="",L51="",M51="Annulé"),"",MAX(0,IF(N51&lt;&gt;"",N51,TODAY())-L51))</f>
        <v/>
      </c>
      <c r="R51" s="19">
        <f>IF(OR(A51="",L51="",M51="Annulé"),"",IF(N51&lt;&gt;"",N51-L51,IF(OR(M51="Soumis",M51="En revue",M51="À corriger"),TODAY()-L51,"")))</f>
        <v/>
      </c>
      <c r="S51" s="7">
        <f>IF(A51="","",IF(OR(B51="",D51="",E51="",H51="",M51=""),"Saisie incomplète",IF(K51="","Responsable revue manquant",IF(AND(M51="Validé en interne",N51=""),"Date de décision manquante",IF(AND(L51&lt;&gt;"",L51&lt;TODAY(),M51&lt;&gt;"Validé en interne",M51&lt;&gt;"Annulé"),"Échéance dépassée",IF(AND(P51&lt;&gt;"",P51&gt;='Paramètres'!$B$6,M51&lt;&gt;"Validé en interne",M51&lt;&gt;"Annulé"),"Montant à surveiller",""))))))</f>
        <v/>
      </c>
      <c r="T51" s="7">
        <f>IFERROR(LOOKUP(2,1/('Commentaires'!$B$5:$B$104=A51),'Commentaires'!$G$5:$G$104),"")</f>
        <v/>
      </c>
      <c r="U51" s="32">
        <f>IFERROR(LOOKUP(2,1/('Commentaires'!$B$5:$B$104=A51),'Commentaires'!$D$5:$D$104),"")</f>
        <v/>
      </c>
    </row>
    <row r="52">
      <c r="A52" s="15" t="n"/>
      <c r="B52" s="15" t="n"/>
      <c r="C52" s="15" t="n"/>
      <c r="D52" s="15" t="n"/>
      <c r="E52" s="15" t="n"/>
      <c r="F52" s="15" t="n"/>
      <c r="G52" s="15" t="n"/>
      <c r="H52" s="31" t="n"/>
      <c r="I52" s="15" t="n"/>
      <c r="J52" s="15" t="n"/>
      <c r="K52" s="15" t="n"/>
      <c r="L52" s="34">
        <f>IF(H52="","",H52+IFERROR(VLOOKUP(D52,'Paramètres'!$G$4:$H$8,2,FALSE),'Paramètres'!$B$4))</f>
        <v/>
      </c>
      <c r="M52" s="15" t="n"/>
      <c r="N52" s="31" t="n"/>
      <c r="O52" s="15" t="n"/>
      <c r="P52" s="33" t="n"/>
      <c r="Q52" s="21">
        <f>IF(OR(A52="",L52="",M52="Annulé"),"",MAX(0,IF(N52&lt;&gt;"",N52,TODAY())-L52))</f>
        <v/>
      </c>
      <c r="R52" s="21">
        <f>IF(OR(A52="",L52="",M52="Annulé"),"",IF(N52&lt;&gt;"",N52-L52,IF(OR(M52="Soumis",M52="En revue",M52="À corriger"),TODAY()-L52,"")))</f>
        <v/>
      </c>
      <c r="S52" s="10">
        <f>IF(A52="","",IF(OR(B52="",D52="",E52="",H52="",M52=""),"Saisie incomplète",IF(K52="","Responsable revue manquant",IF(AND(M52="Validé en interne",N52=""),"Date de décision manquante",IF(AND(L52&lt;&gt;"",L52&lt;TODAY(),M52&lt;&gt;"Validé en interne",M52&lt;&gt;"Annulé"),"Échéance dépassée",IF(AND(P52&lt;&gt;"",P52&gt;='Paramètres'!$B$6,M52&lt;&gt;"Validé en interne",M52&lt;&gt;"Annulé"),"Montant à surveiller",""))))))</f>
        <v/>
      </c>
      <c r="T52" s="10">
        <f>IFERROR(LOOKUP(2,1/('Commentaires'!$B$5:$B$104=A52),'Commentaires'!$G$5:$G$104),"")</f>
        <v/>
      </c>
      <c r="U52" s="34">
        <f>IFERROR(LOOKUP(2,1/('Commentaires'!$B$5:$B$104=A52),'Commentaires'!$D$5:$D$104),"")</f>
        <v/>
      </c>
    </row>
    <row r="53">
      <c r="A53" s="15" t="n"/>
      <c r="B53" s="15" t="n"/>
      <c r="C53" s="15" t="n"/>
      <c r="D53" s="15" t="n"/>
      <c r="E53" s="15" t="n"/>
      <c r="F53" s="15" t="n"/>
      <c r="G53" s="15" t="n"/>
      <c r="H53" s="31" t="n"/>
      <c r="I53" s="15" t="n"/>
      <c r="J53" s="15" t="n"/>
      <c r="K53" s="15" t="n"/>
      <c r="L53" s="32">
        <f>IF(H53="","",H53+IFERROR(VLOOKUP(D53,'Paramètres'!$G$4:$H$8,2,FALSE),'Paramètres'!$B$4))</f>
        <v/>
      </c>
      <c r="M53" s="15" t="n"/>
      <c r="N53" s="31" t="n"/>
      <c r="O53" s="15" t="n"/>
      <c r="P53" s="33" t="n"/>
      <c r="Q53" s="19">
        <f>IF(OR(A53="",L53="",M53="Annulé"),"",MAX(0,IF(N53&lt;&gt;"",N53,TODAY())-L53))</f>
        <v/>
      </c>
      <c r="R53" s="19">
        <f>IF(OR(A53="",L53="",M53="Annulé"),"",IF(N53&lt;&gt;"",N53-L53,IF(OR(M53="Soumis",M53="En revue",M53="À corriger"),TODAY()-L53,"")))</f>
        <v/>
      </c>
      <c r="S53" s="7">
        <f>IF(A53="","",IF(OR(B53="",D53="",E53="",H53="",M53=""),"Saisie incomplète",IF(K53="","Responsable revue manquant",IF(AND(M53="Validé en interne",N53=""),"Date de décision manquante",IF(AND(L53&lt;&gt;"",L53&lt;TODAY(),M53&lt;&gt;"Validé en interne",M53&lt;&gt;"Annulé"),"Échéance dépassée",IF(AND(P53&lt;&gt;"",P53&gt;='Paramètres'!$B$6,M53&lt;&gt;"Validé en interne",M53&lt;&gt;"Annulé"),"Montant à surveiller",""))))))</f>
        <v/>
      </c>
      <c r="T53" s="7">
        <f>IFERROR(LOOKUP(2,1/('Commentaires'!$B$5:$B$104=A53),'Commentaires'!$G$5:$G$104),"")</f>
        <v/>
      </c>
      <c r="U53" s="32">
        <f>IFERROR(LOOKUP(2,1/('Commentaires'!$B$5:$B$104=A53),'Commentaires'!$D$5:$D$104),"")</f>
        <v/>
      </c>
    </row>
    <row r="54">
      <c r="A54" s="15" t="n"/>
      <c r="B54" s="15" t="n"/>
      <c r="C54" s="15" t="n"/>
      <c r="D54" s="15" t="n"/>
      <c r="E54" s="15" t="n"/>
      <c r="F54" s="15" t="n"/>
      <c r="G54" s="15" t="n"/>
      <c r="H54" s="31" t="n"/>
      <c r="I54" s="15" t="n"/>
      <c r="J54" s="15" t="n"/>
      <c r="K54" s="15" t="n"/>
      <c r="L54" s="34">
        <f>IF(H54="","",H54+IFERROR(VLOOKUP(D54,'Paramètres'!$G$4:$H$8,2,FALSE),'Paramètres'!$B$4))</f>
        <v/>
      </c>
      <c r="M54" s="15" t="n"/>
      <c r="N54" s="31" t="n"/>
      <c r="O54" s="15" t="n"/>
      <c r="P54" s="33" t="n"/>
      <c r="Q54" s="21">
        <f>IF(OR(A54="",L54="",M54="Annulé"),"",MAX(0,IF(N54&lt;&gt;"",N54,TODAY())-L54))</f>
        <v/>
      </c>
      <c r="R54" s="21">
        <f>IF(OR(A54="",L54="",M54="Annulé"),"",IF(N54&lt;&gt;"",N54-L54,IF(OR(M54="Soumis",M54="En revue",M54="À corriger"),TODAY()-L54,"")))</f>
        <v/>
      </c>
      <c r="S54" s="10">
        <f>IF(A54="","",IF(OR(B54="",D54="",E54="",H54="",M54=""),"Saisie incomplète",IF(K54="","Responsable revue manquant",IF(AND(M54="Validé en interne",N54=""),"Date de décision manquante",IF(AND(L54&lt;&gt;"",L54&lt;TODAY(),M54&lt;&gt;"Validé en interne",M54&lt;&gt;"Annulé"),"Échéance dépassée",IF(AND(P54&lt;&gt;"",P54&gt;='Paramètres'!$B$6,M54&lt;&gt;"Validé en interne",M54&lt;&gt;"Annulé"),"Montant à surveiller",""))))))</f>
        <v/>
      </c>
      <c r="T54" s="10">
        <f>IFERROR(LOOKUP(2,1/('Commentaires'!$B$5:$B$104=A54),'Commentaires'!$G$5:$G$104),"")</f>
        <v/>
      </c>
      <c r="U54" s="34">
        <f>IFERROR(LOOKUP(2,1/('Commentaires'!$B$5:$B$104=A54),'Commentaires'!$D$5:$D$104),"")</f>
        <v/>
      </c>
    </row>
    <row r="55">
      <c r="A55" s="15" t="n"/>
      <c r="B55" s="15" t="n"/>
      <c r="C55" s="15" t="n"/>
      <c r="D55" s="15" t="n"/>
      <c r="E55" s="15" t="n"/>
      <c r="F55" s="15" t="n"/>
      <c r="G55" s="15" t="n"/>
      <c r="H55" s="31" t="n"/>
      <c r="I55" s="15" t="n"/>
      <c r="J55" s="15" t="n"/>
      <c r="K55" s="15" t="n"/>
      <c r="L55" s="32">
        <f>IF(H55="","",H55+IFERROR(VLOOKUP(D55,'Paramètres'!$G$4:$H$8,2,FALSE),'Paramètres'!$B$4))</f>
        <v/>
      </c>
      <c r="M55" s="15" t="n"/>
      <c r="N55" s="31" t="n"/>
      <c r="O55" s="15" t="n"/>
      <c r="P55" s="33" t="n"/>
      <c r="Q55" s="19">
        <f>IF(OR(A55="",L55="",M55="Annulé"),"",MAX(0,IF(N55&lt;&gt;"",N55,TODAY())-L55))</f>
        <v/>
      </c>
      <c r="R55" s="19">
        <f>IF(OR(A55="",L55="",M55="Annulé"),"",IF(N55&lt;&gt;"",N55-L55,IF(OR(M55="Soumis",M55="En revue",M55="À corriger"),TODAY()-L55,"")))</f>
        <v/>
      </c>
      <c r="S55" s="7">
        <f>IF(A55="","",IF(OR(B55="",D55="",E55="",H55="",M55=""),"Saisie incomplète",IF(K55="","Responsable revue manquant",IF(AND(M55="Validé en interne",N55=""),"Date de décision manquante",IF(AND(L55&lt;&gt;"",L55&lt;TODAY(),M55&lt;&gt;"Validé en interne",M55&lt;&gt;"Annulé"),"Échéance dépassée",IF(AND(P55&lt;&gt;"",P55&gt;='Paramètres'!$B$6,M55&lt;&gt;"Validé en interne",M55&lt;&gt;"Annulé"),"Montant à surveiller",""))))))</f>
        <v/>
      </c>
      <c r="T55" s="7">
        <f>IFERROR(LOOKUP(2,1/('Commentaires'!$B$5:$B$104=A55),'Commentaires'!$G$5:$G$104),"")</f>
        <v/>
      </c>
      <c r="U55" s="32">
        <f>IFERROR(LOOKUP(2,1/('Commentaires'!$B$5:$B$104=A55),'Commentaires'!$D$5:$D$104),"")</f>
        <v/>
      </c>
    </row>
    <row r="56">
      <c r="A56" s="15" t="n"/>
      <c r="B56" s="15" t="n"/>
      <c r="C56" s="15" t="n"/>
      <c r="D56" s="15" t="n"/>
      <c r="E56" s="15" t="n"/>
      <c r="F56" s="15" t="n"/>
      <c r="G56" s="15" t="n"/>
      <c r="H56" s="31" t="n"/>
      <c r="I56" s="15" t="n"/>
      <c r="J56" s="15" t="n"/>
      <c r="K56" s="15" t="n"/>
      <c r="L56" s="34">
        <f>IF(H56="","",H56+IFERROR(VLOOKUP(D56,'Paramètres'!$G$4:$H$8,2,FALSE),'Paramètres'!$B$4))</f>
        <v/>
      </c>
      <c r="M56" s="15" t="n"/>
      <c r="N56" s="31" t="n"/>
      <c r="O56" s="15" t="n"/>
      <c r="P56" s="33" t="n"/>
      <c r="Q56" s="21">
        <f>IF(OR(A56="",L56="",M56="Annulé"),"",MAX(0,IF(N56&lt;&gt;"",N56,TODAY())-L56))</f>
        <v/>
      </c>
      <c r="R56" s="21">
        <f>IF(OR(A56="",L56="",M56="Annulé"),"",IF(N56&lt;&gt;"",N56-L56,IF(OR(M56="Soumis",M56="En revue",M56="À corriger"),TODAY()-L56,"")))</f>
        <v/>
      </c>
      <c r="S56" s="10">
        <f>IF(A56="","",IF(OR(B56="",D56="",E56="",H56="",M56=""),"Saisie incomplète",IF(K56="","Responsable revue manquant",IF(AND(M56="Validé en interne",N56=""),"Date de décision manquante",IF(AND(L56&lt;&gt;"",L56&lt;TODAY(),M56&lt;&gt;"Validé en interne",M56&lt;&gt;"Annulé"),"Échéance dépassée",IF(AND(P56&lt;&gt;"",P56&gt;='Paramètres'!$B$6,M56&lt;&gt;"Validé en interne",M56&lt;&gt;"Annulé"),"Montant à surveiller",""))))))</f>
        <v/>
      </c>
      <c r="T56" s="10">
        <f>IFERROR(LOOKUP(2,1/('Commentaires'!$B$5:$B$104=A56),'Commentaires'!$G$5:$G$104),"")</f>
        <v/>
      </c>
      <c r="U56" s="34">
        <f>IFERROR(LOOKUP(2,1/('Commentaires'!$B$5:$B$104=A56),'Commentaires'!$D$5:$D$104),"")</f>
        <v/>
      </c>
    </row>
    <row r="57">
      <c r="A57" s="15" t="n"/>
      <c r="B57" s="15" t="n"/>
      <c r="C57" s="15" t="n"/>
      <c r="D57" s="15" t="n"/>
      <c r="E57" s="15" t="n"/>
      <c r="F57" s="15" t="n"/>
      <c r="G57" s="15" t="n"/>
      <c r="H57" s="31" t="n"/>
      <c r="I57" s="15" t="n"/>
      <c r="J57" s="15" t="n"/>
      <c r="K57" s="15" t="n"/>
      <c r="L57" s="32">
        <f>IF(H57="","",H57+IFERROR(VLOOKUP(D57,'Paramètres'!$G$4:$H$8,2,FALSE),'Paramètres'!$B$4))</f>
        <v/>
      </c>
      <c r="M57" s="15" t="n"/>
      <c r="N57" s="31" t="n"/>
      <c r="O57" s="15" t="n"/>
      <c r="P57" s="33" t="n"/>
      <c r="Q57" s="19">
        <f>IF(OR(A57="",L57="",M57="Annulé"),"",MAX(0,IF(N57&lt;&gt;"",N57,TODAY())-L57))</f>
        <v/>
      </c>
      <c r="R57" s="19">
        <f>IF(OR(A57="",L57="",M57="Annulé"),"",IF(N57&lt;&gt;"",N57-L57,IF(OR(M57="Soumis",M57="En revue",M57="À corriger"),TODAY()-L57,"")))</f>
        <v/>
      </c>
      <c r="S57" s="7">
        <f>IF(A57="","",IF(OR(B57="",D57="",E57="",H57="",M57=""),"Saisie incomplète",IF(K57="","Responsable revue manquant",IF(AND(M57="Validé en interne",N57=""),"Date de décision manquante",IF(AND(L57&lt;&gt;"",L57&lt;TODAY(),M57&lt;&gt;"Validé en interne",M57&lt;&gt;"Annulé"),"Échéance dépassée",IF(AND(P57&lt;&gt;"",P57&gt;='Paramètres'!$B$6,M57&lt;&gt;"Validé en interne",M57&lt;&gt;"Annulé"),"Montant à surveiller",""))))))</f>
        <v/>
      </c>
      <c r="T57" s="7">
        <f>IFERROR(LOOKUP(2,1/('Commentaires'!$B$5:$B$104=A57),'Commentaires'!$G$5:$G$104),"")</f>
        <v/>
      </c>
      <c r="U57" s="32">
        <f>IFERROR(LOOKUP(2,1/('Commentaires'!$B$5:$B$104=A57),'Commentaires'!$D$5:$D$104),"")</f>
        <v/>
      </c>
    </row>
    <row r="58">
      <c r="A58" s="15" t="n"/>
      <c r="B58" s="15" t="n"/>
      <c r="C58" s="15" t="n"/>
      <c r="D58" s="15" t="n"/>
      <c r="E58" s="15" t="n"/>
      <c r="F58" s="15" t="n"/>
      <c r="G58" s="15" t="n"/>
      <c r="H58" s="31" t="n"/>
      <c r="I58" s="15" t="n"/>
      <c r="J58" s="15" t="n"/>
      <c r="K58" s="15" t="n"/>
      <c r="L58" s="34">
        <f>IF(H58="","",H58+IFERROR(VLOOKUP(D58,'Paramètres'!$G$4:$H$8,2,FALSE),'Paramètres'!$B$4))</f>
        <v/>
      </c>
      <c r="M58" s="15" t="n"/>
      <c r="N58" s="31" t="n"/>
      <c r="O58" s="15" t="n"/>
      <c r="P58" s="33" t="n"/>
      <c r="Q58" s="21">
        <f>IF(OR(A58="",L58="",M58="Annulé"),"",MAX(0,IF(N58&lt;&gt;"",N58,TODAY())-L58))</f>
        <v/>
      </c>
      <c r="R58" s="21">
        <f>IF(OR(A58="",L58="",M58="Annulé"),"",IF(N58&lt;&gt;"",N58-L58,IF(OR(M58="Soumis",M58="En revue",M58="À corriger"),TODAY()-L58,"")))</f>
        <v/>
      </c>
      <c r="S58" s="10">
        <f>IF(A58="","",IF(OR(B58="",D58="",E58="",H58="",M58=""),"Saisie incomplète",IF(K58="","Responsable revue manquant",IF(AND(M58="Validé en interne",N58=""),"Date de décision manquante",IF(AND(L58&lt;&gt;"",L58&lt;TODAY(),M58&lt;&gt;"Validé en interne",M58&lt;&gt;"Annulé"),"Échéance dépassée",IF(AND(P58&lt;&gt;"",P58&gt;='Paramètres'!$B$6,M58&lt;&gt;"Validé en interne",M58&lt;&gt;"Annulé"),"Montant à surveiller",""))))))</f>
        <v/>
      </c>
      <c r="T58" s="10">
        <f>IFERROR(LOOKUP(2,1/('Commentaires'!$B$5:$B$104=A58),'Commentaires'!$G$5:$G$104),"")</f>
        <v/>
      </c>
      <c r="U58" s="34">
        <f>IFERROR(LOOKUP(2,1/('Commentaires'!$B$5:$B$104=A58),'Commentaires'!$D$5:$D$104),"")</f>
        <v/>
      </c>
    </row>
    <row r="59">
      <c r="A59" s="15" t="n"/>
      <c r="B59" s="15" t="n"/>
      <c r="C59" s="15" t="n"/>
      <c r="D59" s="15" t="n"/>
      <c r="E59" s="15" t="n"/>
      <c r="F59" s="15" t="n"/>
      <c r="G59" s="15" t="n"/>
      <c r="H59" s="31" t="n"/>
      <c r="I59" s="15" t="n"/>
      <c r="J59" s="15" t="n"/>
      <c r="K59" s="15" t="n"/>
      <c r="L59" s="32">
        <f>IF(H59="","",H59+IFERROR(VLOOKUP(D59,'Paramètres'!$G$4:$H$8,2,FALSE),'Paramètres'!$B$4))</f>
        <v/>
      </c>
      <c r="M59" s="15" t="n"/>
      <c r="N59" s="31" t="n"/>
      <c r="O59" s="15" t="n"/>
      <c r="P59" s="33" t="n"/>
      <c r="Q59" s="19">
        <f>IF(OR(A59="",L59="",M59="Annulé"),"",MAX(0,IF(N59&lt;&gt;"",N59,TODAY())-L59))</f>
        <v/>
      </c>
      <c r="R59" s="19">
        <f>IF(OR(A59="",L59="",M59="Annulé"),"",IF(N59&lt;&gt;"",N59-L59,IF(OR(M59="Soumis",M59="En revue",M59="À corriger"),TODAY()-L59,"")))</f>
        <v/>
      </c>
      <c r="S59" s="7">
        <f>IF(A59="","",IF(OR(B59="",D59="",E59="",H59="",M59=""),"Saisie incomplète",IF(K59="","Responsable revue manquant",IF(AND(M59="Validé en interne",N59=""),"Date de décision manquante",IF(AND(L59&lt;&gt;"",L59&lt;TODAY(),M59&lt;&gt;"Validé en interne",M59&lt;&gt;"Annulé"),"Échéance dépassée",IF(AND(P59&lt;&gt;"",P59&gt;='Paramètres'!$B$6,M59&lt;&gt;"Validé en interne",M59&lt;&gt;"Annulé"),"Montant à surveiller",""))))))</f>
        <v/>
      </c>
      <c r="T59" s="7">
        <f>IFERROR(LOOKUP(2,1/('Commentaires'!$B$5:$B$104=A59),'Commentaires'!$G$5:$G$104),"")</f>
        <v/>
      </c>
      <c r="U59" s="32">
        <f>IFERROR(LOOKUP(2,1/('Commentaires'!$B$5:$B$104=A59),'Commentaires'!$D$5:$D$104),"")</f>
        <v/>
      </c>
    </row>
    <row r="60">
      <c r="A60" s="15" t="n"/>
      <c r="B60" s="15" t="n"/>
      <c r="C60" s="15" t="n"/>
      <c r="D60" s="15" t="n"/>
      <c r="E60" s="15" t="n"/>
      <c r="F60" s="15" t="n"/>
      <c r="G60" s="15" t="n"/>
      <c r="H60" s="31" t="n"/>
      <c r="I60" s="15" t="n"/>
      <c r="J60" s="15" t="n"/>
      <c r="K60" s="15" t="n"/>
      <c r="L60" s="34">
        <f>IF(H60="","",H60+IFERROR(VLOOKUP(D60,'Paramètres'!$G$4:$H$8,2,FALSE),'Paramètres'!$B$4))</f>
        <v/>
      </c>
      <c r="M60" s="15" t="n"/>
      <c r="N60" s="31" t="n"/>
      <c r="O60" s="15" t="n"/>
      <c r="P60" s="33" t="n"/>
      <c r="Q60" s="21">
        <f>IF(OR(A60="",L60="",M60="Annulé"),"",MAX(0,IF(N60&lt;&gt;"",N60,TODAY())-L60))</f>
        <v/>
      </c>
      <c r="R60" s="21">
        <f>IF(OR(A60="",L60="",M60="Annulé"),"",IF(N60&lt;&gt;"",N60-L60,IF(OR(M60="Soumis",M60="En revue",M60="À corriger"),TODAY()-L60,"")))</f>
        <v/>
      </c>
      <c r="S60" s="10">
        <f>IF(A60="","",IF(OR(B60="",D60="",E60="",H60="",M60=""),"Saisie incomplète",IF(K60="","Responsable revue manquant",IF(AND(M60="Validé en interne",N60=""),"Date de décision manquante",IF(AND(L60&lt;&gt;"",L60&lt;TODAY(),M60&lt;&gt;"Validé en interne",M60&lt;&gt;"Annulé"),"Échéance dépassée",IF(AND(P60&lt;&gt;"",P60&gt;='Paramètres'!$B$6,M60&lt;&gt;"Validé en interne",M60&lt;&gt;"Annulé"),"Montant à surveiller",""))))))</f>
        <v/>
      </c>
      <c r="T60" s="10">
        <f>IFERROR(LOOKUP(2,1/('Commentaires'!$B$5:$B$104=A60),'Commentaires'!$G$5:$G$104),"")</f>
        <v/>
      </c>
      <c r="U60" s="34">
        <f>IFERROR(LOOKUP(2,1/('Commentaires'!$B$5:$B$104=A60),'Commentaires'!$D$5:$D$104),"")</f>
        <v/>
      </c>
    </row>
    <row r="61">
      <c r="A61" s="15" t="n"/>
      <c r="B61" s="15" t="n"/>
      <c r="C61" s="15" t="n"/>
      <c r="D61" s="15" t="n"/>
      <c r="E61" s="15" t="n"/>
      <c r="F61" s="15" t="n"/>
      <c r="G61" s="15" t="n"/>
      <c r="H61" s="31" t="n"/>
      <c r="I61" s="15" t="n"/>
      <c r="J61" s="15" t="n"/>
      <c r="K61" s="15" t="n"/>
      <c r="L61" s="32">
        <f>IF(H61="","",H61+IFERROR(VLOOKUP(D61,'Paramètres'!$G$4:$H$8,2,FALSE),'Paramètres'!$B$4))</f>
        <v/>
      </c>
      <c r="M61" s="15" t="n"/>
      <c r="N61" s="31" t="n"/>
      <c r="O61" s="15" t="n"/>
      <c r="P61" s="33" t="n"/>
      <c r="Q61" s="19">
        <f>IF(OR(A61="",L61="",M61="Annulé"),"",MAX(0,IF(N61&lt;&gt;"",N61,TODAY())-L61))</f>
        <v/>
      </c>
      <c r="R61" s="19">
        <f>IF(OR(A61="",L61="",M61="Annulé"),"",IF(N61&lt;&gt;"",N61-L61,IF(OR(M61="Soumis",M61="En revue",M61="À corriger"),TODAY()-L61,"")))</f>
        <v/>
      </c>
      <c r="S61" s="7">
        <f>IF(A61="","",IF(OR(B61="",D61="",E61="",H61="",M61=""),"Saisie incomplète",IF(K61="","Responsable revue manquant",IF(AND(M61="Validé en interne",N61=""),"Date de décision manquante",IF(AND(L61&lt;&gt;"",L61&lt;TODAY(),M61&lt;&gt;"Validé en interne",M61&lt;&gt;"Annulé"),"Échéance dépassée",IF(AND(P61&lt;&gt;"",P61&gt;='Paramètres'!$B$6,M61&lt;&gt;"Validé en interne",M61&lt;&gt;"Annulé"),"Montant à surveiller",""))))))</f>
        <v/>
      </c>
      <c r="T61" s="7">
        <f>IFERROR(LOOKUP(2,1/('Commentaires'!$B$5:$B$104=A61),'Commentaires'!$G$5:$G$104),"")</f>
        <v/>
      </c>
      <c r="U61" s="32">
        <f>IFERROR(LOOKUP(2,1/('Commentaires'!$B$5:$B$104=A61),'Commentaires'!$D$5:$D$104),"")</f>
        <v/>
      </c>
    </row>
    <row r="62">
      <c r="A62" s="15" t="n"/>
      <c r="B62" s="15" t="n"/>
      <c r="C62" s="15" t="n"/>
      <c r="D62" s="15" t="n"/>
      <c r="E62" s="15" t="n"/>
      <c r="F62" s="15" t="n"/>
      <c r="G62" s="15" t="n"/>
      <c r="H62" s="31" t="n"/>
      <c r="I62" s="15" t="n"/>
      <c r="J62" s="15" t="n"/>
      <c r="K62" s="15" t="n"/>
      <c r="L62" s="34">
        <f>IF(H62="","",H62+IFERROR(VLOOKUP(D62,'Paramètres'!$G$4:$H$8,2,FALSE),'Paramètres'!$B$4))</f>
        <v/>
      </c>
      <c r="M62" s="15" t="n"/>
      <c r="N62" s="31" t="n"/>
      <c r="O62" s="15" t="n"/>
      <c r="P62" s="33" t="n"/>
      <c r="Q62" s="21">
        <f>IF(OR(A62="",L62="",M62="Annulé"),"",MAX(0,IF(N62&lt;&gt;"",N62,TODAY())-L62))</f>
        <v/>
      </c>
      <c r="R62" s="21">
        <f>IF(OR(A62="",L62="",M62="Annulé"),"",IF(N62&lt;&gt;"",N62-L62,IF(OR(M62="Soumis",M62="En revue",M62="À corriger"),TODAY()-L62,"")))</f>
        <v/>
      </c>
      <c r="S62" s="10">
        <f>IF(A62="","",IF(OR(B62="",D62="",E62="",H62="",M62=""),"Saisie incomplète",IF(K62="","Responsable revue manquant",IF(AND(M62="Validé en interne",N62=""),"Date de décision manquante",IF(AND(L62&lt;&gt;"",L62&lt;TODAY(),M62&lt;&gt;"Validé en interne",M62&lt;&gt;"Annulé"),"Échéance dépassée",IF(AND(P62&lt;&gt;"",P62&gt;='Paramètres'!$B$6,M62&lt;&gt;"Validé en interne",M62&lt;&gt;"Annulé"),"Montant à surveiller",""))))))</f>
        <v/>
      </c>
      <c r="T62" s="10">
        <f>IFERROR(LOOKUP(2,1/('Commentaires'!$B$5:$B$104=A62),'Commentaires'!$G$5:$G$104),"")</f>
        <v/>
      </c>
      <c r="U62" s="34">
        <f>IFERROR(LOOKUP(2,1/('Commentaires'!$B$5:$B$104=A62),'Commentaires'!$D$5:$D$104),"")</f>
        <v/>
      </c>
    </row>
    <row r="63">
      <c r="A63" s="15" t="n"/>
      <c r="B63" s="15" t="n"/>
      <c r="C63" s="15" t="n"/>
      <c r="D63" s="15" t="n"/>
      <c r="E63" s="15" t="n"/>
      <c r="F63" s="15" t="n"/>
      <c r="G63" s="15" t="n"/>
      <c r="H63" s="31" t="n"/>
      <c r="I63" s="15" t="n"/>
      <c r="J63" s="15" t="n"/>
      <c r="K63" s="15" t="n"/>
      <c r="L63" s="32">
        <f>IF(H63="","",H63+IFERROR(VLOOKUP(D63,'Paramètres'!$G$4:$H$8,2,FALSE),'Paramètres'!$B$4))</f>
        <v/>
      </c>
      <c r="M63" s="15" t="n"/>
      <c r="N63" s="31" t="n"/>
      <c r="O63" s="15" t="n"/>
      <c r="P63" s="33" t="n"/>
      <c r="Q63" s="19">
        <f>IF(OR(A63="",L63="",M63="Annulé"),"",MAX(0,IF(N63&lt;&gt;"",N63,TODAY())-L63))</f>
        <v/>
      </c>
      <c r="R63" s="19">
        <f>IF(OR(A63="",L63="",M63="Annulé"),"",IF(N63&lt;&gt;"",N63-L63,IF(OR(M63="Soumis",M63="En revue",M63="À corriger"),TODAY()-L63,"")))</f>
        <v/>
      </c>
      <c r="S63" s="7">
        <f>IF(A63="","",IF(OR(B63="",D63="",E63="",H63="",M63=""),"Saisie incomplète",IF(K63="","Responsable revue manquant",IF(AND(M63="Validé en interne",N63=""),"Date de décision manquante",IF(AND(L63&lt;&gt;"",L63&lt;TODAY(),M63&lt;&gt;"Validé en interne",M63&lt;&gt;"Annulé"),"Échéance dépassée",IF(AND(P63&lt;&gt;"",P63&gt;='Paramètres'!$B$6,M63&lt;&gt;"Validé en interne",M63&lt;&gt;"Annulé"),"Montant à surveiller",""))))))</f>
        <v/>
      </c>
      <c r="T63" s="7">
        <f>IFERROR(LOOKUP(2,1/('Commentaires'!$B$5:$B$104=A63),'Commentaires'!$G$5:$G$104),"")</f>
        <v/>
      </c>
      <c r="U63" s="32">
        <f>IFERROR(LOOKUP(2,1/('Commentaires'!$B$5:$B$104=A63),'Commentaires'!$D$5:$D$104),"")</f>
        <v/>
      </c>
    </row>
    <row r="64">
      <c r="A64" s="15" t="n"/>
      <c r="B64" s="15" t="n"/>
      <c r="C64" s="15" t="n"/>
      <c r="D64" s="15" t="n"/>
      <c r="E64" s="15" t="n"/>
      <c r="F64" s="15" t="n"/>
      <c r="G64" s="15" t="n"/>
      <c r="H64" s="31" t="n"/>
      <c r="I64" s="15" t="n"/>
      <c r="J64" s="15" t="n"/>
      <c r="K64" s="15" t="n"/>
      <c r="L64" s="34">
        <f>IF(H64="","",H64+IFERROR(VLOOKUP(D64,'Paramètres'!$G$4:$H$8,2,FALSE),'Paramètres'!$B$4))</f>
        <v/>
      </c>
      <c r="M64" s="15" t="n"/>
      <c r="N64" s="31" t="n"/>
      <c r="O64" s="15" t="n"/>
      <c r="P64" s="33" t="n"/>
      <c r="Q64" s="21">
        <f>IF(OR(A64="",L64="",M64="Annulé"),"",MAX(0,IF(N64&lt;&gt;"",N64,TODAY())-L64))</f>
        <v/>
      </c>
      <c r="R64" s="21">
        <f>IF(OR(A64="",L64="",M64="Annulé"),"",IF(N64&lt;&gt;"",N64-L64,IF(OR(M64="Soumis",M64="En revue",M64="À corriger"),TODAY()-L64,"")))</f>
        <v/>
      </c>
      <c r="S64" s="10">
        <f>IF(A64="","",IF(OR(B64="",D64="",E64="",H64="",M64=""),"Saisie incomplète",IF(K64="","Responsable revue manquant",IF(AND(M64="Validé en interne",N64=""),"Date de décision manquante",IF(AND(L64&lt;&gt;"",L64&lt;TODAY(),M64&lt;&gt;"Validé en interne",M64&lt;&gt;"Annulé"),"Échéance dépassée",IF(AND(P64&lt;&gt;"",P64&gt;='Paramètres'!$B$6,M64&lt;&gt;"Validé en interne",M64&lt;&gt;"Annulé"),"Montant à surveiller",""))))))</f>
        <v/>
      </c>
      <c r="T64" s="10">
        <f>IFERROR(LOOKUP(2,1/('Commentaires'!$B$5:$B$104=A64),'Commentaires'!$G$5:$G$104),"")</f>
        <v/>
      </c>
      <c r="U64" s="34">
        <f>IFERROR(LOOKUP(2,1/('Commentaires'!$B$5:$B$104=A64),'Commentaires'!$D$5:$D$104),"")</f>
        <v/>
      </c>
    </row>
    <row r="65">
      <c r="A65" s="15" t="n"/>
      <c r="B65" s="15" t="n"/>
      <c r="C65" s="15" t="n"/>
      <c r="D65" s="15" t="n"/>
      <c r="E65" s="15" t="n"/>
      <c r="F65" s="15" t="n"/>
      <c r="G65" s="15" t="n"/>
      <c r="H65" s="31" t="n"/>
      <c r="I65" s="15" t="n"/>
      <c r="J65" s="15" t="n"/>
      <c r="K65" s="15" t="n"/>
      <c r="L65" s="32">
        <f>IF(H65="","",H65+IFERROR(VLOOKUP(D65,'Paramètres'!$G$4:$H$8,2,FALSE),'Paramètres'!$B$4))</f>
        <v/>
      </c>
      <c r="M65" s="15" t="n"/>
      <c r="N65" s="31" t="n"/>
      <c r="O65" s="15" t="n"/>
      <c r="P65" s="33" t="n"/>
      <c r="Q65" s="19">
        <f>IF(OR(A65="",L65="",M65="Annulé"),"",MAX(0,IF(N65&lt;&gt;"",N65,TODAY())-L65))</f>
        <v/>
      </c>
      <c r="R65" s="19">
        <f>IF(OR(A65="",L65="",M65="Annulé"),"",IF(N65&lt;&gt;"",N65-L65,IF(OR(M65="Soumis",M65="En revue",M65="À corriger"),TODAY()-L65,"")))</f>
        <v/>
      </c>
      <c r="S65" s="7">
        <f>IF(A65="","",IF(OR(B65="",D65="",E65="",H65="",M65=""),"Saisie incomplète",IF(K65="","Responsable revue manquant",IF(AND(M65="Validé en interne",N65=""),"Date de décision manquante",IF(AND(L65&lt;&gt;"",L65&lt;TODAY(),M65&lt;&gt;"Validé en interne",M65&lt;&gt;"Annulé"),"Échéance dépassée",IF(AND(P65&lt;&gt;"",P65&gt;='Paramètres'!$B$6,M65&lt;&gt;"Validé en interne",M65&lt;&gt;"Annulé"),"Montant à surveiller",""))))))</f>
        <v/>
      </c>
      <c r="T65" s="7">
        <f>IFERROR(LOOKUP(2,1/('Commentaires'!$B$5:$B$104=A65),'Commentaires'!$G$5:$G$104),"")</f>
        <v/>
      </c>
      <c r="U65" s="32">
        <f>IFERROR(LOOKUP(2,1/('Commentaires'!$B$5:$B$104=A65),'Commentaires'!$D$5:$D$104),"")</f>
        <v/>
      </c>
    </row>
    <row r="66">
      <c r="A66" s="15" t="n"/>
      <c r="B66" s="15" t="n"/>
      <c r="C66" s="15" t="n"/>
      <c r="D66" s="15" t="n"/>
      <c r="E66" s="15" t="n"/>
      <c r="F66" s="15" t="n"/>
      <c r="G66" s="15" t="n"/>
      <c r="H66" s="31" t="n"/>
      <c r="I66" s="15" t="n"/>
      <c r="J66" s="15" t="n"/>
      <c r="K66" s="15" t="n"/>
      <c r="L66" s="34">
        <f>IF(H66="","",H66+IFERROR(VLOOKUP(D66,'Paramètres'!$G$4:$H$8,2,FALSE),'Paramètres'!$B$4))</f>
        <v/>
      </c>
      <c r="M66" s="15" t="n"/>
      <c r="N66" s="31" t="n"/>
      <c r="O66" s="15" t="n"/>
      <c r="P66" s="33" t="n"/>
      <c r="Q66" s="21">
        <f>IF(OR(A66="",L66="",M66="Annulé"),"",MAX(0,IF(N66&lt;&gt;"",N66,TODAY())-L66))</f>
        <v/>
      </c>
      <c r="R66" s="21">
        <f>IF(OR(A66="",L66="",M66="Annulé"),"",IF(N66&lt;&gt;"",N66-L66,IF(OR(M66="Soumis",M66="En revue",M66="À corriger"),TODAY()-L66,"")))</f>
        <v/>
      </c>
      <c r="S66" s="10">
        <f>IF(A66="","",IF(OR(B66="",D66="",E66="",H66="",M66=""),"Saisie incomplète",IF(K66="","Responsable revue manquant",IF(AND(M66="Validé en interne",N66=""),"Date de décision manquante",IF(AND(L66&lt;&gt;"",L66&lt;TODAY(),M66&lt;&gt;"Validé en interne",M66&lt;&gt;"Annulé"),"Échéance dépassée",IF(AND(P66&lt;&gt;"",P66&gt;='Paramètres'!$B$6,M66&lt;&gt;"Validé en interne",M66&lt;&gt;"Annulé"),"Montant à surveiller",""))))))</f>
        <v/>
      </c>
      <c r="T66" s="10">
        <f>IFERROR(LOOKUP(2,1/('Commentaires'!$B$5:$B$104=A66),'Commentaires'!$G$5:$G$104),"")</f>
        <v/>
      </c>
      <c r="U66" s="34">
        <f>IFERROR(LOOKUP(2,1/('Commentaires'!$B$5:$B$104=A66),'Commentaires'!$D$5:$D$104),"")</f>
        <v/>
      </c>
    </row>
    <row r="67">
      <c r="A67" s="15" t="n"/>
      <c r="B67" s="15" t="n"/>
      <c r="C67" s="15" t="n"/>
      <c r="D67" s="15" t="n"/>
      <c r="E67" s="15" t="n"/>
      <c r="F67" s="15" t="n"/>
      <c r="G67" s="15" t="n"/>
      <c r="H67" s="31" t="n"/>
      <c r="I67" s="15" t="n"/>
      <c r="J67" s="15" t="n"/>
      <c r="K67" s="15" t="n"/>
      <c r="L67" s="32">
        <f>IF(H67="","",H67+IFERROR(VLOOKUP(D67,'Paramètres'!$G$4:$H$8,2,FALSE),'Paramètres'!$B$4))</f>
        <v/>
      </c>
      <c r="M67" s="15" t="n"/>
      <c r="N67" s="31" t="n"/>
      <c r="O67" s="15" t="n"/>
      <c r="P67" s="33" t="n"/>
      <c r="Q67" s="19">
        <f>IF(OR(A67="",L67="",M67="Annulé"),"",MAX(0,IF(N67&lt;&gt;"",N67,TODAY())-L67))</f>
        <v/>
      </c>
      <c r="R67" s="19">
        <f>IF(OR(A67="",L67="",M67="Annulé"),"",IF(N67&lt;&gt;"",N67-L67,IF(OR(M67="Soumis",M67="En revue",M67="À corriger"),TODAY()-L67,"")))</f>
        <v/>
      </c>
      <c r="S67" s="7">
        <f>IF(A67="","",IF(OR(B67="",D67="",E67="",H67="",M67=""),"Saisie incomplète",IF(K67="","Responsable revue manquant",IF(AND(M67="Validé en interne",N67=""),"Date de décision manquante",IF(AND(L67&lt;&gt;"",L67&lt;TODAY(),M67&lt;&gt;"Validé en interne",M67&lt;&gt;"Annulé"),"Échéance dépassée",IF(AND(P67&lt;&gt;"",P67&gt;='Paramètres'!$B$6,M67&lt;&gt;"Validé en interne",M67&lt;&gt;"Annulé"),"Montant à surveiller",""))))))</f>
        <v/>
      </c>
      <c r="T67" s="7">
        <f>IFERROR(LOOKUP(2,1/('Commentaires'!$B$5:$B$104=A67),'Commentaires'!$G$5:$G$104),"")</f>
        <v/>
      </c>
      <c r="U67" s="32">
        <f>IFERROR(LOOKUP(2,1/('Commentaires'!$B$5:$B$104=A67),'Commentaires'!$D$5:$D$104),"")</f>
        <v/>
      </c>
    </row>
    <row r="68">
      <c r="A68" s="15" t="n"/>
      <c r="B68" s="15" t="n"/>
      <c r="C68" s="15" t="n"/>
      <c r="D68" s="15" t="n"/>
      <c r="E68" s="15" t="n"/>
      <c r="F68" s="15" t="n"/>
      <c r="G68" s="15" t="n"/>
      <c r="H68" s="31" t="n"/>
      <c r="I68" s="15" t="n"/>
      <c r="J68" s="15" t="n"/>
      <c r="K68" s="15" t="n"/>
      <c r="L68" s="34">
        <f>IF(H68="","",H68+IFERROR(VLOOKUP(D68,'Paramètres'!$G$4:$H$8,2,FALSE),'Paramètres'!$B$4))</f>
        <v/>
      </c>
      <c r="M68" s="15" t="n"/>
      <c r="N68" s="31" t="n"/>
      <c r="O68" s="15" t="n"/>
      <c r="P68" s="33" t="n"/>
      <c r="Q68" s="21">
        <f>IF(OR(A68="",L68="",M68="Annulé"),"",MAX(0,IF(N68&lt;&gt;"",N68,TODAY())-L68))</f>
        <v/>
      </c>
      <c r="R68" s="21">
        <f>IF(OR(A68="",L68="",M68="Annulé"),"",IF(N68&lt;&gt;"",N68-L68,IF(OR(M68="Soumis",M68="En revue",M68="À corriger"),TODAY()-L68,"")))</f>
        <v/>
      </c>
      <c r="S68" s="10">
        <f>IF(A68="","",IF(OR(B68="",D68="",E68="",H68="",M68=""),"Saisie incomplète",IF(K68="","Responsable revue manquant",IF(AND(M68="Validé en interne",N68=""),"Date de décision manquante",IF(AND(L68&lt;&gt;"",L68&lt;TODAY(),M68&lt;&gt;"Validé en interne",M68&lt;&gt;"Annulé"),"Échéance dépassée",IF(AND(P68&lt;&gt;"",P68&gt;='Paramètres'!$B$6,M68&lt;&gt;"Validé en interne",M68&lt;&gt;"Annulé"),"Montant à surveiller",""))))))</f>
        <v/>
      </c>
      <c r="T68" s="10">
        <f>IFERROR(LOOKUP(2,1/('Commentaires'!$B$5:$B$104=A68),'Commentaires'!$G$5:$G$104),"")</f>
        <v/>
      </c>
      <c r="U68" s="34">
        <f>IFERROR(LOOKUP(2,1/('Commentaires'!$B$5:$B$104=A68),'Commentaires'!$D$5:$D$104),"")</f>
        <v/>
      </c>
    </row>
    <row r="69">
      <c r="A69" s="15" t="n"/>
      <c r="B69" s="15" t="n"/>
      <c r="C69" s="15" t="n"/>
      <c r="D69" s="15" t="n"/>
      <c r="E69" s="15" t="n"/>
      <c r="F69" s="15" t="n"/>
      <c r="G69" s="15" t="n"/>
      <c r="H69" s="31" t="n"/>
      <c r="I69" s="15" t="n"/>
      <c r="J69" s="15" t="n"/>
      <c r="K69" s="15" t="n"/>
      <c r="L69" s="32">
        <f>IF(H69="","",H69+IFERROR(VLOOKUP(D69,'Paramètres'!$G$4:$H$8,2,FALSE),'Paramètres'!$B$4))</f>
        <v/>
      </c>
      <c r="M69" s="15" t="n"/>
      <c r="N69" s="31" t="n"/>
      <c r="O69" s="15" t="n"/>
      <c r="P69" s="33" t="n"/>
      <c r="Q69" s="19">
        <f>IF(OR(A69="",L69="",M69="Annulé"),"",MAX(0,IF(N69&lt;&gt;"",N69,TODAY())-L69))</f>
        <v/>
      </c>
      <c r="R69" s="19">
        <f>IF(OR(A69="",L69="",M69="Annulé"),"",IF(N69&lt;&gt;"",N69-L69,IF(OR(M69="Soumis",M69="En revue",M69="À corriger"),TODAY()-L69,"")))</f>
        <v/>
      </c>
      <c r="S69" s="7">
        <f>IF(A69="","",IF(OR(B69="",D69="",E69="",H69="",M69=""),"Saisie incomplète",IF(K69="","Responsable revue manquant",IF(AND(M69="Validé en interne",N69=""),"Date de décision manquante",IF(AND(L69&lt;&gt;"",L69&lt;TODAY(),M69&lt;&gt;"Validé en interne",M69&lt;&gt;"Annulé"),"Échéance dépassée",IF(AND(P69&lt;&gt;"",P69&gt;='Paramètres'!$B$6,M69&lt;&gt;"Validé en interne",M69&lt;&gt;"Annulé"),"Montant à surveiller",""))))))</f>
        <v/>
      </c>
      <c r="T69" s="7">
        <f>IFERROR(LOOKUP(2,1/('Commentaires'!$B$5:$B$104=A69),'Commentaires'!$G$5:$G$104),"")</f>
        <v/>
      </c>
      <c r="U69" s="32">
        <f>IFERROR(LOOKUP(2,1/('Commentaires'!$B$5:$B$104=A69),'Commentaires'!$D$5:$D$104),"")</f>
        <v/>
      </c>
    </row>
    <row r="70">
      <c r="A70" s="15" t="n"/>
      <c r="B70" s="15" t="n"/>
      <c r="C70" s="15" t="n"/>
      <c r="D70" s="15" t="n"/>
      <c r="E70" s="15" t="n"/>
      <c r="F70" s="15" t="n"/>
      <c r="G70" s="15" t="n"/>
      <c r="H70" s="31" t="n"/>
      <c r="I70" s="15" t="n"/>
      <c r="J70" s="15" t="n"/>
      <c r="K70" s="15" t="n"/>
      <c r="L70" s="34">
        <f>IF(H70="","",H70+IFERROR(VLOOKUP(D70,'Paramètres'!$G$4:$H$8,2,FALSE),'Paramètres'!$B$4))</f>
        <v/>
      </c>
      <c r="M70" s="15" t="n"/>
      <c r="N70" s="31" t="n"/>
      <c r="O70" s="15" t="n"/>
      <c r="P70" s="33" t="n"/>
      <c r="Q70" s="21">
        <f>IF(OR(A70="",L70="",M70="Annulé"),"",MAX(0,IF(N70&lt;&gt;"",N70,TODAY())-L70))</f>
        <v/>
      </c>
      <c r="R70" s="21">
        <f>IF(OR(A70="",L70="",M70="Annulé"),"",IF(N70&lt;&gt;"",N70-L70,IF(OR(M70="Soumis",M70="En revue",M70="À corriger"),TODAY()-L70,"")))</f>
        <v/>
      </c>
      <c r="S70" s="10">
        <f>IF(A70="","",IF(OR(B70="",D70="",E70="",H70="",M70=""),"Saisie incomplète",IF(K70="","Responsable revue manquant",IF(AND(M70="Validé en interne",N70=""),"Date de décision manquante",IF(AND(L70&lt;&gt;"",L70&lt;TODAY(),M70&lt;&gt;"Validé en interne",M70&lt;&gt;"Annulé"),"Échéance dépassée",IF(AND(P70&lt;&gt;"",P70&gt;='Paramètres'!$B$6,M70&lt;&gt;"Validé en interne",M70&lt;&gt;"Annulé"),"Montant à surveiller",""))))))</f>
        <v/>
      </c>
      <c r="T70" s="10">
        <f>IFERROR(LOOKUP(2,1/('Commentaires'!$B$5:$B$104=A70),'Commentaires'!$G$5:$G$104),"")</f>
        <v/>
      </c>
      <c r="U70" s="34">
        <f>IFERROR(LOOKUP(2,1/('Commentaires'!$B$5:$B$104=A70),'Commentaires'!$D$5:$D$104),"")</f>
        <v/>
      </c>
    </row>
    <row r="71">
      <c r="A71" s="15" t="n"/>
      <c r="B71" s="15" t="n"/>
      <c r="C71" s="15" t="n"/>
      <c r="D71" s="15" t="n"/>
      <c r="E71" s="15" t="n"/>
      <c r="F71" s="15" t="n"/>
      <c r="G71" s="15" t="n"/>
      <c r="H71" s="31" t="n"/>
      <c r="I71" s="15" t="n"/>
      <c r="J71" s="15" t="n"/>
      <c r="K71" s="15" t="n"/>
      <c r="L71" s="32">
        <f>IF(H71="","",H71+IFERROR(VLOOKUP(D71,'Paramètres'!$G$4:$H$8,2,FALSE),'Paramètres'!$B$4))</f>
        <v/>
      </c>
      <c r="M71" s="15" t="n"/>
      <c r="N71" s="31" t="n"/>
      <c r="O71" s="15" t="n"/>
      <c r="P71" s="33" t="n"/>
      <c r="Q71" s="19">
        <f>IF(OR(A71="",L71="",M71="Annulé"),"",MAX(0,IF(N71&lt;&gt;"",N71,TODAY())-L71))</f>
        <v/>
      </c>
      <c r="R71" s="19">
        <f>IF(OR(A71="",L71="",M71="Annulé"),"",IF(N71&lt;&gt;"",N71-L71,IF(OR(M71="Soumis",M71="En revue",M71="À corriger"),TODAY()-L71,"")))</f>
        <v/>
      </c>
      <c r="S71" s="7">
        <f>IF(A71="","",IF(OR(B71="",D71="",E71="",H71="",M71=""),"Saisie incomplète",IF(K71="","Responsable revue manquant",IF(AND(M71="Validé en interne",N71=""),"Date de décision manquante",IF(AND(L71&lt;&gt;"",L71&lt;TODAY(),M71&lt;&gt;"Validé en interne",M71&lt;&gt;"Annulé"),"Échéance dépassée",IF(AND(P71&lt;&gt;"",P71&gt;='Paramètres'!$B$6,M71&lt;&gt;"Validé en interne",M71&lt;&gt;"Annulé"),"Montant à surveiller",""))))))</f>
        <v/>
      </c>
      <c r="T71" s="7">
        <f>IFERROR(LOOKUP(2,1/('Commentaires'!$B$5:$B$104=A71),'Commentaires'!$G$5:$G$104),"")</f>
        <v/>
      </c>
      <c r="U71" s="32">
        <f>IFERROR(LOOKUP(2,1/('Commentaires'!$B$5:$B$104=A71),'Commentaires'!$D$5:$D$104),"")</f>
        <v/>
      </c>
    </row>
    <row r="72">
      <c r="A72" s="15" t="n"/>
      <c r="B72" s="15" t="n"/>
      <c r="C72" s="15" t="n"/>
      <c r="D72" s="15" t="n"/>
      <c r="E72" s="15" t="n"/>
      <c r="F72" s="15" t="n"/>
      <c r="G72" s="15" t="n"/>
      <c r="H72" s="31" t="n"/>
      <c r="I72" s="15" t="n"/>
      <c r="J72" s="15" t="n"/>
      <c r="K72" s="15" t="n"/>
      <c r="L72" s="34">
        <f>IF(H72="","",H72+IFERROR(VLOOKUP(D72,'Paramètres'!$G$4:$H$8,2,FALSE),'Paramètres'!$B$4))</f>
        <v/>
      </c>
      <c r="M72" s="15" t="n"/>
      <c r="N72" s="31" t="n"/>
      <c r="O72" s="15" t="n"/>
      <c r="P72" s="33" t="n"/>
      <c r="Q72" s="21">
        <f>IF(OR(A72="",L72="",M72="Annulé"),"",MAX(0,IF(N72&lt;&gt;"",N72,TODAY())-L72))</f>
        <v/>
      </c>
      <c r="R72" s="21">
        <f>IF(OR(A72="",L72="",M72="Annulé"),"",IF(N72&lt;&gt;"",N72-L72,IF(OR(M72="Soumis",M72="En revue",M72="À corriger"),TODAY()-L72,"")))</f>
        <v/>
      </c>
      <c r="S72" s="10">
        <f>IF(A72="","",IF(OR(B72="",D72="",E72="",H72="",M72=""),"Saisie incomplète",IF(K72="","Responsable revue manquant",IF(AND(M72="Validé en interne",N72=""),"Date de décision manquante",IF(AND(L72&lt;&gt;"",L72&lt;TODAY(),M72&lt;&gt;"Validé en interne",M72&lt;&gt;"Annulé"),"Échéance dépassée",IF(AND(P72&lt;&gt;"",P72&gt;='Paramètres'!$B$6,M72&lt;&gt;"Validé en interne",M72&lt;&gt;"Annulé"),"Montant à surveiller",""))))))</f>
        <v/>
      </c>
      <c r="T72" s="10">
        <f>IFERROR(LOOKUP(2,1/('Commentaires'!$B$5:$B$104=A72),'Commentaires'!$G$5:$G$104),"")</f>
        <v/>
      </c>
      <c r="U72" s="34">
        <f>IFERROR(LOOKUP(2,1/('Commentaires'!$B$5:$B$104=A72),'Commentaires'!$D$5:$D$104),"")</f>
        <v/>
      </c>
    </row>
    <row r="73">
      <c r="A73" s="15" t="n"/>
      <c r="B73" s="15" t="n"/>
      <c r="C73" s="15" t="n"/>
      <c r="D73" s="15" t="n"/>
      <c r="E73" s="15" t="n"/>
      <c r="F73" s="15" t="n"/>
      <c r="G73" s="15" t="n"/>
      <c r="H73" s="31" t="n"/>
      <c r="I73" s="15" t="n"/>
      <c r="J73" s="15" t="n"/>
      <c r="K73" s="15" t="n"/>
      <c r="L73" s="32">
        <f>IF(H73="","",H73+IFERROR(VLOOKUP(D73,'Paramètres'!$G$4:$H$8,2,FALSE),'Paramètres'!$B$4))</f>
        <v/>
      </c>
      <c r="M73" s="15" t="n"/>
      <c r="N73" s="31" t="n"/>
      <c r="O73" s="15" t="n"/>
      <c r="P73" s="33" t="n"/>
      <c r="Q73" s="19">
        <f>IF(OR(A73="",L73="",M73="Annulé"),"",MAX(0,IF(N73&lt;&gt;"",N73,TODAY())-L73))</f>
        <v/>
      </c>
      <c r="R73" s="19">
        <f>IF(OR(A73="",L73="",M73="Annulé"),"",IF(N73&lt;&gt;"",N73-L73,IF(OR(M73="Soumis",M73="En revue",M73="À corriger"),TODAY()-L73,"")))</f>
        <v/>
      </c>
      <c r="S73" s="7">
        <f>IF(A73="","",IF(OR(B73="",D73="",E73="",H73="",M73=""),"Saisie incomplète",IF(K73="","Responsable revue manquant",IF(AND(M73="Validé en interne",N73=""),"Date de décision manquante",IF(AND(L73&lt;&gt;"",L73&lt;TODAY(),M73&lt;&gt;"Validé en interne",M73&lt;&gt;"Annulé"),"Échéance dépassée",IF(AND(P73&lt;&gt;"",P73&gt;='Paramètres'!$B$6,M73&lt;&gt;"Validé en interne",M73&lt;&gt;"Annulé"),"Montant à surveiller",""))))))</f>
        <v/>
      </c>
      <c r="T73" s="7">
        <f>IFERROR(LOOKUP(2,1/('Commentaires'!$B$5:$B$104=A73),'Commentaires'!$G$5:$G$104),"")</f>
        <v/>
      </c>
      <c r="U73" s="32">
        <f>IFERROR(LOOKUP(2,1/('Commentaires'!$B$5:$B$104=A73),'Commentaires'!$D$5:$D$104),"")</f>
        <v/>
      </c>
    </row>
    <row r="74">
      <c r="A74" s="15" t="n"/>
      <c r="B74" s="15" t="n"/>
      <c r="C74" s="15" t="n"/>
      <c r="D74" s="15" t="n"/>
      <c r="E74" s="15" t="n"/>
      <c r="F74" s="15" t="n"/>
      <c r="G74" s="15" t="n"/>
      <c r="H74" s="31" t="n"/>
      <c r="I74" s="15" t="n"/>
      <c r="J74" s="15" t="n"/>
      <c r="K74" s="15" t="n"/>
      <c r="L74" s="34">
        <f>IF(H74="","",H74+IFERROR(VLOOKUP(D74,'Paramètres'!$G$4:$H$8,2,FALSE),'Paramètres'!$B$4))</f>
        <v/>
      </c>
      <c r="M74" s="15" t="n"/>
      <c r="N74" s="31" t="n"/>
      <c r="O74" s="15" t="n"/>
      <c r="P74" s="33" t="n"/>
      <c r="Q74" s="21">
        <f>IF(OR(A74="",L74="",M74="Annulé"),"",MAX(0,IF(N74&lt;&gt;"",N74,TODAY())-L74))</f>
        <v/>
      </c>
      <c r="R74" s="21">
        <f>IF(OR(A74="",L74="",M74="Annulé"),"",IF(N74&lt;&gt;"",N74-L74,IF(OR(M74="Soumis",M74="En revue",M74="À corriger"),TODAY()-L74,"")))</f>
        <v/>
      </c>
      <c r="S74" s="10">
        <f>IF(A74="","",IF(OR(B74="",D74="",E74="",H74="",M74=""),"Saisie incomplète",IF(K74="","Responsable revue manquant",IF(AND(M74="Validé en interne",N74=""),"Date de décision manquante",IF(AND(L74&lt;&gt;"",L74&lt;TODAY(),M74&lt;&gt;"Validé en interne",M74&lt;&gt;"Annulé"),"Échéance dépassée",IF(AND(P74&lt;&gt;"",P74&gt;='Paramètres'!$B$6,M74&lt;&gt;"Validé en interne",M74&lt;&gt;"Annulé"),"Montant à surveiller",""))))))</f>
        <v/>
      </c>
      <c r="T74" s="10">
        <f>IFERROR(LOOKUP(2,1/('Commentaires'!$B$5:$B$104=A74),'Commentaires'!$G$5:$G$104),"")</f>
        <v/>
      </c>
      <c r="U74" s="34">
        <f>IFERROR(LOOKUP(2,1/('Commentaires'!$B$5:$B$104=A74),'Commentaires'!$D$5:$D$104),"")</f>
        <v/>
      </c>
    </row>
    <row r="75">
      <c r="A75" s="15" t="n"/>
      <c r="B75" s="15" t="n"/>
      <c r="C75" s="15" t="n"/>
      <c r="D75" s="15" t="n"/>
      <c r="E75" s="15" t="n"/>
      <c r="F75" s="15" t="n"/>
      <c r="G75" s="15" t="n"/>
      <c r="H75" s="31" t="n"/>
      <c r="I75" s="15" t="n"/>
      <c r="J75" s="15" t="n"/>
      <c r="K75" s="15" t="n"/>
      <c r="L75" s="32">
        <f>IF(H75="","",H75+IFERROR(VLOOKUP(D75,'Paramètres'!$G$4:$H$8,2,FALSE),'Paramètres'!$B$4))</f>
        <v/>
      </c>
      <c r="M75" s="15" t="n"/>
      <c r="N75" s="31" t="n"/>
      <c r="O75" s="15" t="n"/>
      <c r="P75" s="33" t="n"/>
      <c r="Q75" s="19">
        <f>IF(OR(A75="",L75="",M75="Annulé"),"",MAX(0,IF(N75&lt;&gt;"",N75,TODAY())-L75))</f>
        <v/>
      </c>
      <c r="R75" s="19">
        <f>IF(OR(A75="",L75="",M75="Annulé"),"",IF(N75&lt;&gt;"",N75-L75,IF(OR(M75="Soumis",M75="En revue",M75="À corriger"),TODAY()-L75,"")))</f>
        <v/>
      </c>
      <c r="S75" s="7">
        <f>IF(A75="","",IF(OR(B75="",D75="",E75="",H75="",M75=""),"Saisie incomplète",IF(K75="","Responsable revue manquant",IF(AND(M75="Validé en interne",N75=""),"Date de décision manquante",IF(AND(L75&lt;&gt;"",L75&lt;TODAY(),M75&lt;&gt;"Validé en interne",M75&lt;&gt;"Annulé"),"Échéance dépassée",IF(AND(P75&lt;&gt;"",P75&gt;='Paramètres'!$B$6,M75&lt;&gt;"Validé en interne",M75&lt;&gt;"Annulé"),"Montant à surveiller",""))))))</f>
        <v/>
      </c>
      <c r="T75" s="7">
        <f>IFERROR(LOOKUP(2,1/('Commentaires'!$B$5:$B$104=A75),'Commentaires'!$G$5:$G$104),"")</f>
        <v/>
      </c>
      <c r="U75" s="32">
        <f>IFERROR(LOOKUP(2,1/('Commentaires'!$B$5:$B$104=A75),'Commentaires'!$D$5:$D$104),"")</f>
        <v/>
      </c>
    </row>
    <row r="76">
      <c r="A76" s="15" t="n"/>
      <c r="B76" s="15" t="n"/>
      <c r="C76" s="15" t="n"/>
      <c r="D76" s="15" t="n"/>
      <c r="E76" s="15" t="n"/>
      <c r="F76" s="15" t="n"/>
      <c r="G76" s="15" t="n"/>
      <c r="H76" s="31" t="n"/>
      <c r="I76" s="15" t="n"/>
      <c r="J76" s="15" t="n"/>
      <c r="K76" s="15" t="n"/>
      <c r="L76" s="34">
        <f>IF(H76="","",H76+IFERROR(VLOOKUP(D76,'Paramètres'!$G$4:$H$8,2,FALSE),'Paramètres'!$B$4))</f>
        <v/>
      </c>
      <c r="M76" s="15" t="n"/>
      <c r="N76" s="31" t="n"/>
      <c r="O76" s="15" t="n"/>
      <c r="P76" s="33" t="n"/>
      <c r="Q76" s="21">
        <f>IF(OR(A76="",L76="",M76="Annulé"),"",MAX(0,IF(N76&lt;&gt;"",N76,TODAY())-L76))</f>
        <v/>
      </c>
      <c r="R76" s="21">
        <f>IF(OR(A76="",L76="",M76="Annulé"),"",IF(N76&lt;&gt;"",N76-L76,IF(OR(M76="Soumis",M76="En revue",M76="À corriger"),TODAY()-L76,"")))</f>
        <v/>
      </c>
      <c r="S76" s="10">
        <f>IF(A76="","",IF(OR(B76="",D76="",E76="",H76="",M76=""),"Saisie incomplète",IF(K76="","Responsable revue manquant",IF(AND(M76="Validé en interne",N76=""),"Date de décision manquante",IF(AND(L76&lt;&gt;"",L76&lt;TODAY(),M76&lt;&gt;"Validé en interne",M76&lt;&gt;"Annulé"),"Échéance dépassée",IF(AND(P76&lt;&gt;"",P76&gt;='Paramètres'!$B$6,M76&lt;&gt;"Validé en interne",M76&lt;&gt;"Annulé"),"Montant à surveiller",""))))))</f>
        <v/>
      </c>
      <c r="T76" s="10">
        <f>IFERROR(LOOKUP(2,1/('Commentaires'!$B$5:$B$104=A76),'Commentaires'!$G$5:$G$104),"")</f>
        <v/>
      </c>
      <c r="U76" s="34">
        <f>IFERROR(LOOKUP(2,1/('Commentaires'!$B$5:$B$104=A76),'Commentaires'!$D$5:$D$104),"")</f>
        <v/>
      </c>
    </row>
    <row r="77">
      <c r="A77" s="15" t="n"/>
      <c r="B77" s="15" t="n"/>
      <c r="C77" s="15" t="n"/>
      <c r="D77" s="15" t="n"/>
      <c r="E77" s="15" t="n"/>
      <c r="F77" s="15" t="n"/>
      <c r="G77" s="15" t="n"/>
      <c r="H77" s="31" t="n"/>
      <c r="I77" s="15" t="n"/>
      <c r="J77" s="15" t="n"/>
      <c r="K77" s="15" t="n"/>
      <c r="L77" s="32">
        <f>IF(H77="","",H77+IFERROR(VLOOKUP(D77,'Paramètres'!$G$4:$H$8,2,FALSE),'Paramètres'!$B$4))</f>
        <v/>
      </c>
      <c r="M77" s="15" t="n"/>
      <c r="N77" s="31" t="n"/>
      <c r="O77" s="15" t="n"/>
      <c r="P77" s="33" t="n"/>
      <c r="Q77" s="19">
        <f>IF(OR(A77="",L77="",M77="Annulé"),"",MAX(0,IF(N77&lt;&gt;"",N77,TODAY())-L77))</f>
        <v/>
      </c>
      <c r="R77" s="19">
        <f>IF(OR(A77="",L77="",M77="Annulé"),"",IF(N77&lt;&gt;"",N77-L77,IF(OR(M77="Soumis",M77="En revue",M77="À corriger"),TODAY()-L77,"")))</f>
        <v/>
      </c>
      <c r="S77" s="7">
        <f>IF(A77="","",IF(OR(B77="",D77="",E77="",H77="",M77=""),"Saisie incomplète",IF(K77="","Responsable revue manquant",IF(AND(M77="Validé en interne",N77=""),"Date de décision manquante",IF(AND(L77&lt;&gt;"",L77&lt;TODAY(),M77&lt;&gt;"Validé en interne",M77&lt;&gt;"Annulé"),"Échéance dépassée",IF(AND(P77&lt;&gt;"",P77&gt;='Paramètres'!$B$6,M77&lt;&gt;"Validé en interne",M77&lt;&gt;"Annulé"),"Montant à surveiller",""))))))</f>
        <v/>
      </c>
      <c r="T77" s="7">
        <f>IFERROR(LOOKUP(2,1/('Commentaires'!$B$5:$B$104=A77),'Commentaires'!$G$5:$G$104),"")</f>
        <v/>
      </c>
      <c r="U77" s="32">
        <f>IFERROR(LOOKUP(2,1/('Commentaires'!$B$5:$B$104=A77),'Commentaires'!$D$5:$D$104),"")</f>
        <v/>
      </c>
    </row>
    <row r="78">
      <c r="A78" s="15" t="n"/>
      <c r="B78" s="15" t="n"/>
      <c r="C78" s="15" t="n"/>
      <c r="D78" s="15" t="n"/>
      <c r="E78" s="15" t="n"/>
      <c r="F78" s="15" t="n"/>
      <c r="G78" s="15" t="n"/>
      <c r="H78" s="31" t="n"/>
      <c r="I78" s="15" t="n"/>
      <c r="J78" s="15" t="n"/>
      <c r="K78" s="15" t="n"/>
      <c r="L78" s="34">
        <f>IF(H78="","",H78+IFERROR(VLOOKUP(D78,'Paramètres'!$G$4:$H$8,2,FALSE),'Paramètres'!$B$4))</f>
        <v/>
      </c>
      <c r="M78" s="15" t="n"/>
      <c r="N78" s="31" t="n"/>
      <c r="O78" s="15" t="n"/>
      <c r="P78" s="33" t="n"/>
      <c r="Q78" s="21">
        <f>IF(OR(A78="",L78="",M78="Annulé"),"",MAX(0,IF(N78&lt;&gt;"",N78,TODAY())-L78))</f>
        <v/>
      </c>
      <c r="R78" s="21">
        <f>IF(OR(A78="",L78="",M78="Annulé"),"",IF(N78&lt;&gt;"",N78-L78,IF(OR(M78="Soumis",M78="En revue",M78="À corriger"),TODAY()-L78,"")))</f>
        <v/>
      </c>
      <c r="S78" s="10">
        <f>IF(A78="","",IF(OR(B78="",D78="",E78="",H78="",M78=""),"Saisie incomplète",IF(K78="","Responsable revue manquant",IF(AND(M78="Validé en interne",N78=""),"Date de décision manquante",IF(AND(L78&lt;&gt;"",L78&lt;TODAY(),M78&lt;&gt;"Validé en interne",M78&lt;&gt;"Annulé"),"Échéance dépassée",IF(AND(P78&lt;&gt;"",P78&gt;='Paramètres'!$B$6,M78&lt;&gt;"Validé en interne",M78&lt;&gt;"Annulé"),"Montant à surveiller",""))))))</f>
        <v/>
      </c>
      <c r="T78" s="10">
        <f>IFERROR(LOOKUP(2,1/('Commentaires'!$B$5:$B$104=A78),'Commentaires'!$G$5:$G$104),"")</f>
        <v/>
      </c>
      <c r="U78" s="34">
        <f>IFERROR(LOOKUP(2,1/('Commentaires'!$B$5:$B$104=A78),'Commentaires'!$D$5:$D$104),"")</f>
        <v/>
      </c>
    </row>
    <row r="79">
      <c r="A79" s="15" t="n"/>
      <c r="B79" s="15" t="n"/>
      <c r="C79" s="15" t="n"/>
      <c r="D79" s="15" t="n"/>
      <c r="E79" s="15" t="n"/>
      <c r="F79" s="15" t="n"/>
      <c r="G79" s="15" t="n"/>
      <c r="H79" s="31" t="n"/>
      <c r="I79" s="15" t="n"/>
      <c r="J79" s="15" t="n"/>
      <c r="K79" s="15" t="n"/>
      <c r="L79" s="32">
        <f>IF(H79="","",H79+IFERROR(VLOOKUP(D79,'Paramètres'!$G$4:$H$8,2,FALSE),'Paramètres'!$B$4))</f>
        <v/>
      </c>
      <c r="M79" s="15" t="n"/>
      <c r="N79" s="31" t="n"/>
      <c r="O79" s="15" t="n"/>
      <c r="P79" s="33" t="n"/>
      <c r="Q79" s="19">
        <f>IF(OR(A79="",L79="",M79="Annulé"),"",MAX(0,IF(N79&lt;&gt;"",N79,TODAY())-L79))</f>
        <v/>
      </c>
      <c r="R79" s="19">
        <f>IF(OR(A79="",L79="",M79="Annulé"),"",IF(N79&lt;&gt;"",N79-L79,IF(OR(M79="Soumis",M79="En revue",M79="À corriger"),TODAY()-L79,"")))</f>
        <v/>
      </c>
      <c r="S79" s="7">
        <f>IF(A79="","",IF(OR(B79="",D79="",E79="",H79="",M79=""),"Saisie incomplète",IF(K79="","Responsable revue manquant",IF(AND(M79="Validé en interne",N79=""),"Date de décision manquante",IF(AND(L79&lt;&gt;"",L79&lt;TODAY(),M79&lt;&gt;"Validé en interne",M79&lt;&gt;"Annulé"),"Échéance dépassée",IF(AND(P79&lt;&gt;"",P79&gt;='Paramètres'!$B$6,M79&lt;&gt;"Validé en interne",M79&lt;&gt;"Annulé"),"Montant à surveiller",""))))))</f>
        <v/>
      </c>
      <c r="T79" s="7">
        <f>IFERROR(LOOKUP(2,1/('Commentaires'!$B$5:$B$104=A79),'Commentaires'!$G$5:$G$104),"")</f>
        <v/>
      </c>
      <c r="U79" s="32">
        <f>IFERROR(LOOKUP(2,1/('Commentaires'!$B$5:$B$104=A79),'Commentaires'!$D$5:$D$104),"")</f>
        <v/>
      </c>
    </row>
    <row r="80">
      <c r="A80" s="15" t="n"/>
      <c r="B80" s="15" t="n"/>
      <c r="C80" s="15" t="n"/>
      <c r="D80" s="15" t="n"/>
      <c r="E80" s="15" t="n"/>
      <c r="F80" s="15" t="n"/>
      <c r="G80" s="15" t="n"/>
      <c r="H80" s="31" t="n"/>
      <c r="I80" s="15" t="n"/>
      <c r="J80" s="15" t="n"/>
      <c r="K80" s="15" t="n"/>
      <c r="L80" s="34">
        <f>IF(H80="","",H80+IFERROR(VLOOKUP(D80,'Paramètres'!$G$4:$H$8,2,FALSE),'Paramètres'!$B$4))</f>
        <v/>
      </c>
      <c r="M80" s="15" t="n"/>
      <c r="N80" s="31" t="n"/>
      <c r="O80" s="15" t="n"/>
      <c r="P80" s="33" t="n"/>
      <c r="Q80" s="21">
        <f>IF(OR(A80="",L80="",M80="Annulé"),"",MAX(0,IF(N80&lt;&gt;"",N80,TODAY())-L80))</f>
        <v/>
      </c>
      <c r="R80" s="21">
        <f>IF(OR(A80="",L80="",M80="Annulé"),"",IF(N80&lt;&gt;"",N80-L80,IF(OR(M80="Soumis",M80="En revue",M80="À corriger"),TODAY()-L80,"")))</f>
        <v/>
      </c>
      <c r="S80" s="10">
        <f>IF(A80="","",IF(OR(B80="",D80="",E80="",H80="",M80=""),"Saisie incomplète",IF(K80="","Responsable revue manquant",IF(AND(M80="Validé en interne",N80=""),"Date de décision manquante",IF(AND(L80&lt;&gt;"",L80&lt;TODAY(),M80&lt;&gt;"Validé en interne",M80&lt;&gt;"Annulé"),"Échéance dépassée",IF(AND(P80&lt;&gt;"",P80&gt;='Paramètres'!$B$6,M80&lt;&gt;"Validé en interne",M80&lt;&gt;"Annulé"),"Montant à surveiller",""))))))</f>
        <v/>
      </c>
      <c r="T80" s="10">
        <f>IFERROR(LOOKUP(2,1/('Commentaires'!$B$5:$B$104=A80),'Commentaires'!$G$5:$G$104),"")</f>
        <v/>
      </c>
      <c r="U80" s="34">
        <f>IFERROR(LOOKUP(2,1/('Commentaires'!$B$5:$B$104=A80),'Commentaires'!$D$5:$D$104),"")</f>
        <v/>
      </c>
    </row>
    <row r="81">
      <c r="A81" s="15" t="n"/>
      <c r="B81" s="15" t="n"/>
      <c r="C81" s="15" t="n"/>
      <c r="D81" s="15" t="n"/>
      <c r="E81" s="15" t="n"/>
      <c r="F81" s="15" t="n"/>
      <c r="G81" s="15" t="n"/>
      <c r="H81" s="31" t="n"/>
      <c r="I81" s="15" t="n"/>
      <c r="J81" s="15" t="n"/>
      <c r="K81" s="15" t="n"/>
      <c r="L81" s="32">
        <f>IF(H81="","",H81+IFERROR(VLOOKUP(D81,'Paramètres'!$G$4:$H$8,2,FALSE),'Paramètres'!$B$4))</f>
        <v/>
      </c>
      <c r="M81" s="15" t="n"/>
      <c r="N81" s="31" t="n"/>
      <c r="O81" s="15" t="n"/>
      <c r="P81" s="33" t="n"/>
      <c r="Q81" s="19">
        <f>IF(OR(A81="",L81="",M81="Annulé"),"",MAX(0,IF(N81&lt;&gt;"",N81,TODAY())-L81))</f>
        <v/>
      </c>
      <c r="R81" s="19">
        <f>IF(OR(A81="",L81="",M81="Annulé"),"",IF(N81&lt;&gt;"",N81-L81,IF(OR(M81="Soumis",M81="En revue",M81="À corriger"),TODAY()-L81,"")))</f>
        <v/>
      </c>
      <c r="S81" s="7">
        <f>IF(A81="","",IF(OR(B81="",D81="",E81="",H81="",M81=""),"Saisie incomplète",IF(K81="","Responsable revue manquant",IF(AND(M81="Validé en interne",N81=""),"Date de décision manquante",IF(AND(L81&lt;&gt;"",L81&lt;TODAY(),M81&lt;&gt;"Validé en interne",M81&lt;&gt;"Annulé"),"Échéance dépassée",IF(AND(P81&lt;&gt;"",P81&gt;='Paramètres'!$B$6,M81&lt;&gt;"Validé en interne",M81&lt;&gt;"Annulé"),"Montant à surveiller",""))))))</f>
        <v/>
      </c>
      <c r="T81" s="7">
        <f>IFERROR(LOOKUP(2,1/('Commentaires'!$B$5:$B$104=A81),'Commentaires'!$G$5:$G$104),"")</f>
        <v/>
      </c>
      <c r="U81" s="32">
        <f>IFERROR(LOOKUP(2,1/('Commentaires'!$B$5:$B$104=A81),'Commentaires'!$D$5:$D$104),"")</f>
        <v/>
      </c>
    </row>
    <row r="82">
      <c r="A82" s="15" t="n"/>
      <c r="B82" s="15" t="n"/>
      <c r="C82" s="15" t="n"/>
      <c r="D82" s="15" t="n"/>
      <c r="E82" s="15" t="n"/>
      <c r="F82" s="15" t="n"/>
      <c r="G82" s="15" t="n"/>
      <c r="H82" s="31" t="n"/>
      <c r="I82" s="15" t="n"/>
      <c r="J82" s="15" t="n"/>
      <c r="K82" s="15" t="n"/>
      <c r="L82" s="34">
        <f>IF(H82="","",H82+IFERROR(VLOOKUP(D82,'Paramètres'!$G$4:$H$8,2,FALSE),'Paramètres'!$B$4))</f>
        <v/>
      </c>
      <c r="M82" s="15" t="n"/>
      <c r="N82" s="31" t="n"/>
      <c r="O82" s="15" t="n"/>
      <c r="P82" s="33" t="n"/>
      <c r="Q82" s="21">
        <f>IF(OR(A82="",L82="",M82="Annulé"),"",MAX(0,IF(N82&lt;&gt;"",N82,TODAY())-L82))</f>
        <v/>
      </c>
      <c r="R82" s="21">
        <f>IF(OR(A82="",L82="",M82="Annulé"),"",IF(N82&lt;&gt;"",N82-L82,IF(OR(M82="Soumis",M82="En revue",M82="À corriger"),TODAY()-L82,"")))</f>
        <v/>
      </c>
      <c r="S82" s="10">
        <f>IF(A82="","",IF(OR(B82="",D82="",E82="",H82="",M82=""),"Saisie incomplète",IF(K82="","Responsable revue manquant",IF(AND(M82="Validé en interne",N82=""),"Date de décision manquante",IF(AND(L82&lt;&gt;"",L82&lt;TODAY(),M82&lt;&gt;"Validé en interne",M82&lt;&gt;"Annulé"),"Échéance dépassée",IF(AND(P82&lt;&gt;"",P82&gt;='Paramètres'!$B$6,M82&lt;&gt;"Validé en interne",M82&lt;&gt;"Annulé"),"Montant à surveiller",""))))))</f>
        <v/>
      </c>
      <c r="T82" s="10">
        <f>IFERROR(LOOKUP(2,1/('Commentaires'!$B$5:$B$104=A82),'Commentaires'!$G$5:$G$104),"")</f>
        <v/>
      </c>
      <c r="U82" s="34">
        <f>IFERROR(LOOKUP(2,1/('Commentaires'!$B$5:$B$104=A82),'Commentaires'!$D$5:$D$104),"")</f>
        <v/>
      </c>
    </row>
    <row r="83">
      <c r="A83" s="15" t="n"/>
      <c r="B83" s="15" t="n"/>
      <c r="C83" s="15" t="n"/>
      <c r="D83" s="15" t="n"/>
      <c r="E83" s="15" t="n"/>
      <c r="F83" s="15" t="n"/>
      <c r="G83" s="15" t="n"/>
      <c r="H83" s="31" t="n"/>
      <c r="I83" s="15" t="n"/>
      <c r="J83" s="15" t="n"/>
      <c r="K83" s="15" t="n"/>
      <c r="L83" s="32">
        <f>IF(H83="","",H83+IFERROR(VLOOKUP(D83,'Paramètres'!$G$4:$H$8,2,FALSE),'Paramètres'!$B$4))</f>
        <v/>
      </c>
      <c r="M83" s="15" t="n"/>
      <c r="N83" s="31" t="n"/>
      <c r="O83" s="15" t="n"/>
      <c r="P83" s="33" t="n"/>
      <c r="Q83" s="19">
        <f>IF(OR(A83="",L83="",M83="Annulé"),"",MAX(0,IF(N83&lt;&gt;"",N83,TODAY())-L83))</f>
        <v/>
      </c>
      <c r="R83" s="19">
        <f>IF(OR(A83="",L83="",M83="Annulé"),"",IF(N83&lt;&gt;"",N83-L83,IF(OR(M83="Soumis",M83="En revue",M83="À corriger"),TODAY()-L83,"")))</f>
        <v/>
      </c>
      <c r="S83" s="7">
        <f>IF(A83="","",IF(OR(B83="",D83="",E83="",H83="",M83=""),"Saisie incomplète",IF(K83="","Responsable revue manquant",IF(AND(M83="Validé en interne",N83=""),"Date de décision manquante",IF(AND(L83&lt;&gt;"",L83&lt;TODAY(),M83&lt;&gt;"Validé en interne",M83&lt;&gt;"Annulé"),"Échéance dépassée",IF(AND(P83&lt;&gt;"",P83&gt;='Paramètres'!$B$6,M83&lt;&gt;"Validé en interne",M83&lt;&gt;"Annulé"),"Montant à surveiller",""))))))</f>
        <v/>
      </c>
      <c r="T83" s="7">
        <f>IFERROR(LOOKUP(2,1/('Commentaires'!$B$5:$B$104=A83),'Commentaires'!$G$5:$G$104),"")</f>
        <v/>
      </c>
      <c r="U83" s="32">
        <f>IFERROR(LOOKUP(2,1/('Commentaires'!$B$5:$B$104=A83),'Commentaires'!$D$5:$D$104),"")</f>
        <v/>
      </c>
    </row>
    <row r="84">
      <c r="A84" s="15" t="n"/>
      <c r="B84" s="15" t="n"/>
      <c r="C84" s="15" t="n"/>
      <c r="D84" s="15" t="n"/>
      <c r="E84" s="15" t="n"/>
      <c r="F84" s="15" t="n"/>
      <c r="G84" s="15" t="n"/>
      <c r="H84" s="31" t="n"/>
      <c r="I84" s="15" t="n"/>
      <c r="J84" s="15" t="n"/>
      <c r="K84" s="15" t="n"/>
      <c r="L84" s="34">
        <f>IF(H84="","",H84+IFERROR(VLOOKUP(D84,'Paramètres'!$G$4:$H$8,2,FALSE),'Paramètres'!$B$4))</f>
        <v/>
      </c>
      <c r="M84" s="15" t="n"/>
      <c r="N84" s="31" t="n"/>
      <c r="O84" s="15" t="n"/>
      <c r="P84" s="33" t="n"/>
      <c r="Q84" s="21">
        <f>IF(OR(A84="",L84="",M84="Annulé"),"",MAX(0,IF(N84&lt;&gt;"",N84,TODAY())-L84))</f>
        <v/>
      </c>
      <c r="R84" s="21">
        <f>IF(OR(A84="",L84="",M84="Annulé"),"",IF(N84&lt;&gt;"",N84-L84,IF(OR(M84="Soumis",M84="En revue",M84="À corriger"),TODAY()-L84,"")))</f>
        <v/>
      </c>
      <c r="S84" s="10">
        <f>IF(A84="","",IF(OR(B84="",D84="",E84="",H84="",M84=""),"Saisie incomplète",IF(K84="","Responsable revue manquant",IF(AND(M84="Validé en interne",N84=""),"Date de décision manquante",IF(AND(L84&lt;&gt;"",L84&lt;TODAY(),M84&lt;&gt;"Validé en interne",M84&lt;&gt;"Annulé"),"Échéance dépassée",IF(AND(P84&lt;&gt;"",P84&gt;='Paramètres'!$B$6,M84&lt;&gt;"Validé en interne",M84&lt;&gt;"Annulé"),"Montant à surveiller",""))))))</f>
        <v/>
      </c>
      <c r="T84" s="10">
        <f>IFERROR(LOOKUP(2,1/('Commentaires'!$B$5:$B$104=A84),'Commentaires'!$G$5:$G$104),"")</f>
        <v/>
      </c>
      <c r="U84" s="34">
        <f>IFERROR(LOOKUP(2,1/('Commentaires'!$B$5:$B$104=A84),'Commentaires'!$D$5:$D$104),"")</f>
        <v/>
      </c>
    </row>
    <row r="85">
      <c r="A85" s="15" t="n"/>
      <c r="B85" s="15" t="n"/>
      <c r="C85" s="15" t="n"/>
      <c r="D85" s="15" t="n"/>
      <c r="E85" s="15" t="n"/>
      <c r="F85" s="15" t="n"/>
      <c r="G85" s="15" t="n"/>
      <c r="H85" s="31" t="n"/>
      <c r="I85" s="15" t="n"/>
      <c r="J85" s="15" t="n"/>
      <c r="K85" s="15" t="n"/>
      <c r="L85" s="32">
        <f>IF(H85="","",H85+IFERROR(VLOOKUP(D85,'Paramètres'!$G$4:$H$8,2,FALSE),'Paramètres'!$B$4))</f>
        <v/>
      </c>
      <c r="M85" s="15" t="n"/>
      <c r="N85" s="31" t="n"/>
      <c r="O85" s="15" t="n"/>
      <c r="P85" s="33" t="n"/>
      <c r="Q85" s="19">
        <f>IF(OR(A85="",L85="",M85="Annulé"),"",MAX(0,IF(N85&lt;&gt;"",N85,TODAY())-L85))</f>
        <v/>
      </c>
      <c r="R85" s="19">
        <f>IF(OR(A85="",L85="",M85="Annulé"),"",IF(N85&lt;&gt;"",N85-L85,IF(OR(M85="Soumis",M85="En revue",M85="À corriger"),TODAY()-L85,"")))</f>
        <v/>
      </c>
      <c r="S85" s="7">
        <f>IF(A85="","",IF(OR(B85="",D85="",E85="",H85="",M85=""),"Saisie incomplète",IF(K85="","Responsable revue manquant",IF(AND(M85="Validé en interne",N85=""),"Date de décision manquante",IF(AND(L85&lt;&gt;"",L85&lt;TODAY(),M85&lt;&gt;"Validé en interne",M85&lt;&gt;"Annulé"),"Échéance dépassée",IF(AND(P85&lt;&gt;"",P85&gt;='Paramètres'!$B$6,M85&lt;&gt;"Validé en interne",M85&lt;&gt;"Annulé"),"Montant à surveiller",""))))))</f>
        <v/>
      </c>
      <c r="T85" s="7">
        <f>IFERROR(LOOKUP(2,1/('Commentaires'!$B$5:$B$104=A85),'Commentaires'!$G$5:$G$104),"")</f>
        <v/>
      </c>
      <c r="U85" s="32">
        <f>IFERROR(LOOKUP(2,1/('Commentaires'!$B$5:$B$104=A85),'Commentaires'!$D$5:$D$104),"")</f>
        <v/>
      </c>
    </row>
    <row r="86">
      <c r="A86" s="15" t="n"/>
      <c r="B86" s="15" t="n"/>
      <c r="C86" s="15" t="n"/>
      <c r="D86" s="15" t="n"/>
      <c r="E86" s="15" t="n"/>
      <c r="F86" s="15" t="n"/>
      <c r="G86" s="15" t="n"/>
      <c r="H86" s="31" t="n"/>
      <c r="I86" s="15" t="n"/>
      <c r="J86" s="15" t="n"/>
      <c r="K86" s="15" t="n"/>
      <c r="L86" s="34">
        <f>IF(H86="","",H86+IFERROR(VLOOKUP(D86,'Paramètres'!$G$4:$H$8,2,FALSE),'Paramètres'!$B$4))</f>
        <v/>
      </c>
      <c r="M86" s="15" t="n"/>
      <c r="N86" s="31" t="n"/>
      <c r="O86" s="15" t="n"/>
      <c r="P86" s="33" t="n"/>
      <c r="Q86" s="21">
        <f>IF(OR(A86="",L86="",M86="Annulé"),"",MAX(0,IF(N86&lt;&gt;"",N86,TODAY())-L86))</f>
        <v/>
      </c>
      <c r="R86" s="21">
        <f>IF(OR(A86="",L86="",M86="Annulé"),"",IF(N86&lt;&gt;"",N86-L86,IF(OR(M86="Soumis",M86="En revue",M86="À corriger"),TODAY()-L86,"")))</f>
        <v/>
      </c>
      <c r="S86" s="10">
        <f>IF(A86="","",IF(OR(B86="",D86="",E86="",H86="",M86=""),"Saisie incomplète",IF(K86="","Responsable revue manquant",IF(AND(M86="Validé en interne",N86=""),"Date de décision manquante",IF(AND(L86&lt;&gt;"",L86&lt;TODAY(),M86&lt;&gt;"Validé en interne",M86&lt;&gt;"Annulé"),"Échéance dépassée",IF(AND(P86&lt;&gt;"",P86&gt;='Paramètres'!$B$6,M86&lt;&gt;"Validé en interne",M86&lt;&gt;"Annulé"),"Montant à surveiller",""))))))</f>
        <v/>
      </c>
      <c r="T86" s="10">
        <f>IFERROR(LOOKUP(2,1/('Commentaires'!$B$5:$B$104=A86),'Commentaires'!$G$5:$G$104),"")</f>
        <v/>
      </c>
      <c r="U86" s="34">
        <f>IFERROR(LOOKUP(2,1/('Commentaires'!$B$5:$B$104=A86),'Commentaires'!$D$5:$D$104),"")</f>
        <v/>
      </c>
    </row>
    <row r="87">
      <c r="A87" s="15" t="n"/>
      <c r="B87" s="15" t="n"/>
      <c r="C87" s="15" t="n"/>
      <c r="D87" s="15" t="n"/>
      <c r="E87" s="15" t="n"/>
      <c r="F87" s="15" t="n"/>
      <c r="G87" s="15" t="n"/>
      <c r="H87" s="31" t="n"/>
      <c r="I87" s="15" t="n"/>
      <c r="J87" s="15" t="n"/>
      <c r="K87" s="15" t="n"/>
      <c r="L87" s="32">
        <f>IF(H87="","",H87+IFERROR(VLOOKUP(D87,'Paramètres'!$G$4:$H$8,2,FALSE),'Paramètres'!$B$4))</f>
        <v/>
      </c>
      <c r="M87" s="15" t="n"/>
      <c r="N87" s="31" t="n"/>
      <c r="O87" s="15" t="n"/>
      <c r="P87" s="33" t="n"/>
      <c r="Q87" s="19">
        <f>IF(OR(A87="",L87="",M87="Annulé"),"",MAX(0,IF(N87&lt;&gt;"",N87,TODAY())-L87))</f>
        <v/>
      </c>
      <c r="R87" s="19">
        <f>IF(OR(A87="",L87="",M87="Annulé"),"",IF(N87&lt;&gt;"",N87-L87,IF(OR(M87="Soumis",M87="En revue",M87="À corriger"),TODAY()-L87,"")))</f>
        <v/>
      </c>
      <c r="S87" s="7">
        <f>IF(A87="","",IF(OR(B87="",D87="",E87="",H87="",M87=""),"Saisie incomplète",IF(K87="","Responsable revue manquant",IF(AND(M87="Validé en interne",N87=""),"Date de décision manquante",IF(AND(L87&lt;&gt;"",L87&lt;TODAY(),M87&lt;&gt;"Validé en interne",M87&lt;&gt;"Annulé"),"Échéance dépassée",IF(AND(P87&lt;&gt;"",P87&gt;='Paramètres'!$B$6,M87&lt;&gt;"Validé en interne",M87&lt;&gt;"Annulé"),"Montant à surveiller",""))))))</f>
        <v/>
      </c>
      <c r="T87" s="7">
        <f>IFERROR(LOOKUP(2,1/('Commentaires'!$B$5:$B$104=A87),'Commentaires'!$G$5:$G$104),"")</f>
        <v/>
      </c>
      <c r="U87" s="32">
        <f>IFERROR(LOOKUP(2,1/('Commentaires'!$B$5:$B$104=A87),'Commentaires'!$D$5:$D$104),"")</f>
        <v/>
      </c>
    </row>
    <row r="88">
      <c r="A88" s="15" t="n"/>
      <c r="B88" s="15" t="n"/>
      <c r="C88" s="15" t="n"/>
      <c r="D88" s="15" t="n"/>
      <c r="E88" s="15" t="n"/>
      <c r="F88" s="15" t="n"/>
      <c r="G88" s="15" t="n"/>
      <c r="H88" s="31" t="n"/>
      <c r="I88" s="15" t="n"/>
      <c r="J88" s="15" t="n"/>
      <c r="K88" s="15" t="n"/>
      <c r="L88" s="34">
        <f>IF(H88="","",H88+IFERROR(VLOOKUP(D88,'Paramètres'!$G$4:$H$8,2,FALSE),'Paramètres'!$B$4))</f>
        <v/>
      </c>
      <c r="M88" s="15" t="n"/>
      <c r="N88" s="31" t="n"/>
      <c r="O88" s="15" t="n"/>
      <c r="P88" s="33" t="n"/>
      <c r="Q88" s="21">
        <f>IF(OR(A88="",L88="",M88="Annulé"),"",MAX(0,IF(N88&lt;&gt;"",N88,TODAY())-L88))</f>
        <v/>
      </c>
      <c r="R88" s="21">
        <f>IF(OR(A88="",L88="",M88="Annulé"),"",IF(N88&lt;&gt;"",N88-L88,IF(OR(M88="Soumis",M88="En revue",M88="À corriger"),TODAY()-L88,"")))</f>
        <v/>
      </c>
      <c r="S88" s="10">
        <f>IF(A88="","",IF(OR(B88="",D88="",E88="",H88="",M88=""),"Saisie incomplète",IF(K88="","Responsable revue manquant",IF(AND(M88="Validé en interne",N88=""),"Date de décision manquante",IF(AND(L88&lt;&gt;"",L88&lt;TODAY(),M88&lt;&gt;"Validé en interne",M88&lt;&gt;"Annulé"),"Échéance dépassée",IF(AND(P88&lt;&gt;"",P88&gt;='Paramètres'!$B$6,M88&lt;&gt;"Validé en interne",M88&lt;&gt;"Annulé"),"Montant à surveiller",""))))))</f>
        <v/>
      </c>
      <c r="T88" s="10">
        <f>IFERROR(LOOKUP(2,1/('Commentaires'!$B$5:$B$104=A88),'Commentaires'!$G$5:$G$104),"")</f>
        <v/>
      </c>
      <c r="U88" s="34">
        <f>IFERROR(LOOKUP(2,1/('Commentaires'!$B$5:$B$104=A88),'Commentaires'!$D$5:$D$104),"")</f>
        <v/>
      </c>
    </row>
    <row r="89">
      <c r="A89" s="15" t="n"/>
      <c r="B89" s="15" t="n"/>
      <c r="C89" s="15" t="n"/>
      <c r="D89" s="15" t="n"/>
      <c r="E89" s="15" t="n"/>
      <c r="F89" s="15" t="n"/>
      <c r="G89" s="15" t="n"/>
      <c r="H89" s="31" t="n"/>
      <c r="I89" s="15" t="n"/>
      <c r="J89" s="15" t="n"/>
      <c r="K89" s="15" t="n"/>
      <c r="L89" s="32">
        <f>IF(H89="","",H89+IFERROR(VLOOKUP(D89,'Paramètres'!$G$4:$H$8,2,FALSE),'Paramètres'!$B$4))</f>
        <v/>
      </c>
      <c r="M89" s="15" t="n"/>
      <c r="N89" s="31" t="n"/>
      <c r="O89" s="15" t="n"/>
      <c r="P89" s="33" t="n"/>
      <c r="Q89" s="19">
        <f>IF(OR(A89="",L89="",M89="Annulé"),"",MAX(0,IF(N89&lt;&gt;"",N89,TODAY())-L89))</f>
        <v/>
      </c>
      <c r="R89" s="19">
        <f>IF(OR(A89="",L89="",M89="Annulé"),"",IF(N89&lt;&gt;"",N89-L89,IF(OR(M89="Soumis",M89="En revue",M89="À corriger"),TODAY()-L89,"")))</f>
        <v/>
      </c>
      <c r="S89" s="7">
        <f>IF(A89="","",IF(OR(B89="",D89="",E89="",H89="",M89=""),"Saisie incomplète",IF(K89="","Responsable revue manquant",IF(AND(M89="Validé en interne",N89=""),"Date de décision manquante",IF(AND(L89&lt;&gt;"",L89&lt;TODAY(),M89&lt;&gt;"Validé en interne",M89&lt;&gt;"Annulé"),"Échéance dépassée",IF(AND(P89&lt;&gt;"",P89&gt;='Paramètres'!$B$6,M89&lt;&gt;"Validé en interne",M89&lt;&gt;"Annulé"),"Montant à surveiller",""))))))</f>
        <v/>
      </c>
      <c r="T89" s="7">
        <f>IFERROR(LOOKUP(2,1/('Commentaires'!$B$5:$B$104=A89),'Commentaires'!$G$5:$G$104),"")</f>
        <v/>
      </c>
      <c r="U89" s="32">
        <f>IFERROR(LOOKUP(2,1/('Commentaires'!$B$5:$B$104=A89),'Commentaires'!$D$5:$D$104),"")</f>
        <v/>
      </c>
    </row>
    <row r="90">
      <c r="A90" s="15" t="n"/>
      <c r="B90" s="15" t="n"/>
      <c r="C90" s="15" t="n"/>
      <c r="D90" s="15" t="n"/>
      <c r="E90" s="15" t="n"/>
      <c r="F90" s="15" t="n"/>
      <c r="G90" s="15" t="n"/>
      <c r="H90" s="31" t="n"/>
      <c r="I90" s="15" t="n"/>
      <c r="J90" s="15" t="n"/>
      <c r="K90" s="15" t="n"/>
      <c r="L90" s="34">
        <f>IF(H90="","",H90+IFERROR(VLOOKUP(D90,'Paramètres'!$G$4:$H$8,2,FALSE),'Paramètres'!$B$4))</f>
        <v/>
      </c>
      <c r="M90" s="15" t="n"/>
      <c r="N90" s="31" t="n"/>
      <c r="O90" s="15" t="n"/>
      <c r="P90" s="33" t="n"/>
      <c r="Q90" s="21">
        <f>IF(OR(A90="",L90="",M90="Annulé"),"",MAX(0,IF(N90&lt;&gt;"",N90,TODAY())-L90))</f>
        <v/>
      </c>
      <c r="R90" s="21">
        <f>IF(OR(A90="",L90="",M90="Annulé"),"",IF(N90&lt;&gt;"",N90-L90,IF(OR(M90="Soumis",M90="En revue",M90="À corriger"),TODAY()-L90,"")))</f>
        <v/>
      </c>
      <c r="S90" s="10">
        <f>IF(A90="","",IF(OR(B90="",D90="",E90="",H90="",M90=""),"Saisie incomplète",IF(K90="","Responsable revue manquant",IF(AND(M90="Validé en interne",N90=""),"Date de décision manquante",IF(AND(L90&lt;&gt;"",L90&lt;TODAY(),M90&lt;&gt;"Validé en interne",M90&lt;&gt;"Annulé"),"Échéance dépassée",IF(AND(P90&lt;&gt;"",P90&gt;='Paramètres'!$B$6,M90&lt;&gt;"Validé en interne",M90&lt;&gt;"Annulé"),"Montant à surveiller",""))))))</f>
        <v/>
      </c>
      <c r="T90" s="10">
        <f>IFERROR(LOOKUP(2,1/('Commentaires'!$B$5:$B$104=A90),'Commentaires'!$G$5:$G$104),"")</f>
        <v/>
      </c>
      <c r="U90" s="34">
        <f>IFERROR(LOOKUP(2,1/('Commentaires'!$B$5:$B$104=A90),'Commentaires'!$D$5:$D$104),"")</f>
        <v/>
      </c>
    </row>
    <row r="91">
      <c r="A91" s="15" t="n"/>
      <c r="B91" s="15" t="n"/>
      <c r="C91" s="15" t="n"/>
      <c r="D91" s="15" t="n"/>
      <c r="E91" s="15" t="n"/>
      <c r="F91" s="15" t="n"/>
      <c r="G91" s="15" t="n"/>
      <c r="H91" s="31" t="n"/>
      <c r="I91" s="15" t="n"/>
      <c r="J91" s="15" t="n"/>
      <c r="K91" s="15" t="n"/>
      <c r="L91" s="32">
        <f>IF(H91="","",H91+IFERROR(VLOOKUP(D91,'Paramètres'!$G$4:$H$8,2,FALSE),'Paramètres'!$B$4))</f>
        <v/>
      </c>
      <c r="M91" s="15" t="n"/>
      <c r="N91" s="31" t="n"/>
      <c r="O91" s="15" t="n"/>
      <c r="P91" s="33" t="n"/>
      <c r="Q91" s="19">
        <f>IF(OR(A91="",L91="",M91="Annulé"),"",MAX(0,IF(N91&lt;&gt;"",N91,TODAY())-L91))</f>
        <v/>
      </c>
      <c r="R91" s="19">
        <f>IF(OR(A91="",L91="",M91="Annulé"),"",IF(N91&lt;&gt;"",N91-L91,IF(OR(M91="Soumis",M91="En revue",M91="À corriger"),TODAY()-L91,"")))</f>
        <v/>
      </c>
      <c r="S91" s="7">
        <f>IF(A91="","",IF(OR(B91="",D91="",E91="",H91="",M91=""),"Saisie incomplète",IF(K91="","Responsable revue manquant",IF(AND(M91="Validé en interne",N91=""),"Date de décision manquante",IF(AND(L91&lt;&gt;"",L91&lt;TODAY(),M91&lt;&gt;"Validé en interne",M91&lt;&gt;"Annulé"),"Échéance dépassée",IF(AND(P91&lt;&gt;"",P91&gt;='Paramètres'!$B$6,M91&lt;&gt;"Validé en interne",M91&lt;&gt;"Annulé"),"Montant à surveiller",""))))))</f>
        <v/>
      </c>
      <c r="T91" s="7">
        <f>IFERROR(LOOKUP(2,1/('Commentaires'!$B$5:$B$104=A91),'Commentaires'!$G$5:$G$104),"")</f>
        <v/>
      </c>
      <c r="U91" s="32">
        <f>IFERROR(LOOKUP(2,1/('Commentaires'!$B$5:$B$104=A91),'Commentaires'!$D$5:$D$104),"")</f>
        <v/>
      </c>
    </row>
    <row r="92">
      <c r="A92" s="15" t="n"/>
      <c r="B92" s="15" t="n"/>
      <c r="C92" s="15" t="n"/>
      <c r="D92" s="15" t="n"/>
      <c r="E92" s="15" t="n"/>
      <c r="F92" s="15" t="n"/>
      <c r="G92" s="15" t="n"/>
      <c r="H92" s="31" t="n"/>
      <c r="I92" s="15" t="n"/>
      <c r="J92" s="15" t="n"/>
      <c r="K92" s="15" t="n"/>
      <c r="L92" s="34">
        <f>IF(H92="","",H92+IFERROR(VLOOKUP(D92,'Paramètres'!$G$4:$H$8,2,FALSE),'Paramètres'!$B$4))</f>
        <v/>
      </c>
      <c r="M92" s="15" t="n"/>
      <c r="N92" s="31" t="n"/>
      <c r="O92" s="15" t="n"/>
      <c r="P92" s="33" t="n"/>
      <c r="Q92" s="21">
        <f>IF(OR(A92="",L92="",M92="Annulé"),"",MAX(0,IF(N92&lt;&gt;"",N92,TODAY())-L92))</f>
        <v/>
      </c>
      <c r="R92" s="21">
        <f>IF(OR(A92="",L92="",M92="Annulé"),"",IF(N92&lt;&gt;"",N92-L92,IF(OR(M92="Soumis",M92="En revue",M92="À corriger"),TODAY()-L92,"")))</f>
        <v/>
      </c>
      <c r="S92" s="10">
        <f>IF(A92="","",IF(OR(B92="",D92="",E92="",H92="",M92=""),"Saisie incomplète",IF(K92="","Responsable revue manquant",IF(AND(M92="Validé en interne",N92=""),"Date de décision manquante",IF(AND(L92&lt;&gt;"",L92&lt;TODAY(),M92&lt;&gt;"Validé en interne",M92&lt;&gt;"Annulé"),"Échéance dépassée",IF(AND(P92&lt;&gt;"",P92&gt;='Paramètres'!$B$6,M92&lt;&gt;"Validé en interne",M92&lt;&gt;"Annulé"),"Montant à surveiller",""))))))</f>
        <v/>
      </c>
      <c r="T92" s="10">
        <f>IFERROR(LOOKUP(2,1/('Commentaires'!$B$5:$B$104=A92),'Commentaires'!$G$5:$G$104),"")</f>
        <v/>
      </c>
      <c r="U92" s="34">
        <f>IFERROR(LOOKUP(2,1/('Commentaires'!$B$5:$B$104=A92),'Commentaires'!$D$5:$D$104),"")</f>
        <v/>
      </c>
    </row>
    <row r="93">
      <c r="A93" s="15" t="n"/>
      <c r="B93" s="15" t="n"/>
      <c r="C93" s="15" t="n"/>
      <c r="D93" s="15" t="n"/>
      <c r="E93" s="15" t="n"/>
      <c r="F93" s="15" t="n"/>
      <c r="G93" s="15" t="n"/>
      <c r="H93" s="31" t="n"/>
      <c r="I93" s="15" t="n"/>
      <c r="J93" s="15" t="n"/>
      <c r="K93" s="15" t="n"/>
      <c r="L93" s="32">
        <f>IF(H93="","",H93+IFERROR(VLOOKUP(D93,'Paramètres'!$G$4:$H$8,2,FALSE),'Paramètres'!$B$4))</f>
        <v/>
      </c>
      <c r="M93" s="15" t="n"/>
      <c r="N93" s="31" t="n"/>
      <c r="O93" s="15" t="n"/>
      <c r="P93" s="33" t="n"/>
      <c r="Q93" s="19">
        <f>IF(OR(A93="",L93="",M93="Annulé"),"",MAX(0,IF(N93&lt;&gt;"",N93,TODAY())-L93))</f>
        <v/>
      </c>
      <c r="R93" s="19">
        <f>IF(OR(A93="",L93="",M93="Annulé"),"",IF(N93&lt;&gt;"",N93-L93,IF(OR(M93="Soumis",M93="En revue",M93="À corriger"),TODAY()-L93,"")))</f>
        <v/>
      </c>
      <c r="S93" s="7">
        <f>IF(A93="","",IF(OR(B93="",D93="",E93="",H93="",M93=""),"Saisie incomplète",IF(K93="","Responsable revue manquant",IF(AND(M93="Validé en interne",N93=""),"Date de décision manquante",IF(AND(L93&lt;&gt;"",L93&lt;TODAY(),M93&lt;&gt;"Validé en interne",M93&lt;&gt;"Annulé"),"Échéance dépassée",IF(AND(P93&lt;&gt;"",P93&gt;='Paramètres'!$B$6,M93&lt;&gt;"Validé en interne",M93&lt;&gt;"Annulé"),"Montant à surveiller",""))))))</f>
        <v/>
      </c>
      <c r="T93" s="7">
        <f>IFERROR(LOOKUP(2,1/('Commentaires'!$B$5:$B$104=A93),'Commentaires'!$G$5:$G$104),"")</f>
        <v/>
      </c>
      <c r="U93" s="32">
        <f>IFERROR(LOOKUP(2,1/('Commentaires'!$B$5:$B$104=A93),'Commentaires'!$D$5:$D$104),"")</f>
        <v/>
      </c>
    </row>
    <row r="94">
      <c r="A94" s="15" t="n"/>
      <c r="B94" s="15" t="n"/>
      <c r="C94" s="15" t="n"/>
      <c r="D94" s="15" t="n"/>
      <c r="E94" s="15" t="n"/>
      <c r="F94" s="15" t="n"/>
      <c r="G94" s="15" t="n"/>
      <c r="H94" s="31" t="n"/>
      <c r="I94" s="15" t="n"/>
      <c r="J94" s="15" t="n"/>
      <c r="K94" s="15" t="n"/>
      <c r="L94" s="34">
        <f>IF(H94="","",H94+IFERROR(VLOOKUP(D94,'Paramètres'!$G$4:$H$8,2,FALSE),'Paramètres'!$B$4))</f>
        <v/>
      </c>
      <c r="M94" s="15" t="n"/>
      <c r="N94" s="31" t="n"/>
      <c r="O94" s="15" t="n"/>
      <c r="P94" s="33" t="n"/>
      <c r="Q94" s="21">
        <f>IF(OR(A94="",L94="",M94="Annulé"),"",MAX(0,IF(N94&lt;&gt;"",N94,TODAY())-L94))</f>
        <v/>
      </c>
      <c r="R94" s="21">
        <f>IF(OR(A94="",L94="",M94="Annulé"),"",IF(N94&lt;&gt;"",N94-L94,IF(OR(M94="Soumis",M94="En revue",M94="À corriger"),TODAY()-L94,"")))</f>
        <v/>
      </c>
      <c r="S94" s="10">
        <f>IF(A94="","",IF(OR(B94="",D94="",E94="",H94="",M94=""),"Saisie incomplète",IF(K94="","Responsable revue manquant",IF(AND(M94="Validé en interne",N94=""),"Date de décision manquante",IF(AND(L94&lt;&gt;"",L94&lt;TODAY(),M94&lt;&gt;"Validé en interne",M94&lt;&gt;"Annulé"),"Échéance dépassée",IF(AND(P94&lt;&gt;"",P94&gt;='Paramètres'!$B$6,M94&lt;&gt;"Validé en interne",M94&lt;&gt;"Annulé"),"Montant à surveiller",""))))))</f>
        <v/>
      </c>
      <c r="T94" s="10">
        <f>IFERROR(LOOKUP(2,1/('Commentaires'!$B$5:$B$104=A94),'Commentaires'!$G$5:$G$104),"")</f>
        <v/>
      </c>
      <c r="U94" s="34">
        <f>IFERROR(LOOKUP(2,1/('Commentaires'!$B$5:$B$104=A94),'Commentaires'!$D$5:$D$104),"")</f>
        <v/>
      </c>
    </row>
    <row r="95">
      <c r="A95" s="15" t="n"/>
      <c r="B95" s="15" t="n"/>
      <c r="C95" s="15" t="n"/>
      <c r="D95" s="15" t="n"/>
      <c r="E95" s="15" t="n"/>
      <c r="F95" s="15" t="n"/>
      <c r="G95" s="15" t="n"/>
      <c r="H95" s="31" t="n"/>
      <c r="I95" s="15" t="n"/>
      <c r="J95" s="15" t="n"/>
      <c r="K95" s="15" t="n"/>
      <c r="L95" s="32">
        <f>IF(H95="","",H95+IFERROR(VLOOKUP(D95,'Paramètres'!$G$4:$H$8,2,FALSE),'Paramètres'!$B$4))</f>
        <v/>
      </c>
      <c r="M95" s="15" t="n"/>
      <c r="N95" s="31" t="n"/>
      <c r="O95" s="15" t="n"/>
      <c r="P95" s="33" t="n"/>
      <c r="Q95" s="19">
        <f>IF(OR(A95="",L95="",M95="Annulé"),"",MAX(0,IF(N95&lt;&gt;"",N95,TODAY())-L95))</f>
        <v/>
      </c>
      <c r="R95" s="19">
        <f>IF(OR(A95="",L95="",M95="Annulé"),"",IF(N95&lt;&gt;"",N95-L95,IF(OR(M95="Soumis",M95="En revue",M95="À corriger"),TODAY()-L95,"")))</f>
        <v/>
      </c>
      <c r="S95" s="7">
        <f>IF(A95="","",IF(OR(B95="",D95="",E95="",H95="",M95=""),"Saisie incomplète",IF(K95="","Responsable revue manquant",IF(AND(M95="Validé en interne",N95=""),"Date de décision manquante",IF(AND(L95&lt;&gt;"",L95&lt;TODAY(),M95&lt;&gt;"Validé en interne",M95&lt;&gt;"Annulé"),"Échéance dépassée",IF(AND(P95&lt;&gt;"",P95&gt;='Paramètres'!$B$6,M95&lt;&gt;"Validé en interne",M95&lt;&gt;"Annulé"),"Montant à surveiller",""))))))</f>
        <v/>
      </c>
      <c r="T95" s="7">
        <f>IFERROR(LOOKUP(2,1/('Commentaires'!$B$5:$B$104=A95),'Commentaires'!$G$5:$G$104),"")</f>
        <v/>
      </c>
      <c r="U95" s="32">
        <f>IFERROR(LOOKUP(2,1/('Commentaires'!$B$5:$B$104=A95),'Commentaires'!$D$5:$D$104),"")</f>
        <v/>
      </c>
    </row>
    <row r="96">
      <c r="A96" s="15" t="n"/>
      <c r="B96" s="15" t="n"/>
      <c r="C96" s="15" t="n"/>
      <c r="D96" s="15" t="n"/>
      <c r="E96" s="15" t="n"/>
      <c r="F96" s="15" t="n"/>
      <c r="G96" s="15" t="n"/>
      <c r="H96" s="31" t="n"/>
      <c r="I96" s="15" t="n"/>
      <c r="J96" s="15" t="n"/>
      <c r="K96" s="15" t="n"/>
      <c r="L96" s="34">
        <f>IF(H96="","",H96+IFERROR(VLOOKUP(D96,'Paramètres'!$G$4:$H$8,2,FALSE),'Paramètres'!$B$4))</f>
        <v/>
      </c>
      <c r="M96" s="15" t="n"/>
      <c r="N96" s="31" t="n"/>
      <c r="O96" s="15" t="n"/>
      <c r="P96" s="33" t="n"/>
      <c r="Q96" s="21">
        <f>IF(OR(A96="",L96="",M96="Annulé"),"",MAX(0,IF(N96&lt;&gt;"",N96,TODAY())-L96))</f>
        <v/>
      </c>
      <c r="R96" s="21">
        <f>IF(OR(A96="",L96="",M96="Annulé"),"",IF(N96&lt;&gt;"",N96-L96,IF(OR(M96="Soumis",M96="En revue",M96="À corriger"),TODAY()-L96,"")))</f>
        <v/>
      </c>
      <c r="S96" s="10">
        <f>IF(A96="","",IF(OR(B96="",D96="",E96="",H96="",M96=""),"Saisie incomplète",IF(K96="","Responsable revue manquant",IF(AND(M96="Validé en interne",N96=""),"Date de décision manquante",IF(AND(L96&lt;&gt;"",L96&lt;TODAY(),M96&lt;&gt;"Validé en interne",M96&lt;&gt;"Annulé"),"Échéance dépassée",IF(AND(P96&lt;&gt;"",P96&gt;='Paramètres'!$B$6,M96&lt;&gt;"Validé en interne",M96&lt;&gt;"Annulé"),"Montant à surveiller",""))))))</f>
        <v/>
      </c>
      <c r="T96" s="10">
        <f>IFERROR(LOOKUP(2,1/('Commentaires'!$B$5:$B$104=A96),'Commentaires'!$G$5:$G$104),"")</f>
        <v/>
      </c>
      <c r="U96" s="34">
        <f>IFERROR(LOOKUP(2,1/('Commentaires'!$B$5:$B$104=A96),'Commentaires'!$D$5:$D$104),"")</f>
        <v/>
      </c>
    </row>
    <row r="97">
      <c r="A97" s="15" t="n"/>
      <c r="B97" s="15" t="n"/>
      <c r="C97" s="15" t="n"/>
      <c r="D97" s="15" t="n"/>
      <c r="E97" s="15" t="n"/>
      <c r="F97" s="15" t="n"/>
      <c r="G97" s="15" t="n"/>
      <c r="H97" s="31" t="n"/>
      <c r="I97" s="15" t="n"/>
      <c r="J97" s="15" t="n"/>
      <c r="K97" s="15" t="n"/>
      <c r="L97" s="32">
        <f>IF(H97="","",H97+IFERROR(VLOOKUP(D97,'Paramètres'!$G$4:$H$8,2,FALSE),'Paramètres'!$B$4))</f>
        <v/>
      </c>
      <c r="M97" s="15" t="n"/>
      <c r="N97" s="31" t="n"/>
      <c r="O97" s="15" t="n"/>
      <c r="P97" s="33" t="n"/>
      <c r="Q97" s="19">
        <f>IF(OR(A97="",L97="",M97="Annulé"),"",MAX(0,IF(N97&lt;&gt;"",N97,TODAY())-L97))</f>
        <v/>
      </c>
      <c r="R97" s="19">
        <f>IF(OR(A97="",L97="",M97="Annulé"),"",IF(N97&lt;&gt;"",N97-L97,IF(OR(M97="Soumis",M97="En revue",M97="À corriger"),TODAY()-L97,"")))</f>
        <v/>
      </c>
      <c r="S97" s="7">
        <f>IF(A97="","",IF(OR(B97="",D97="",E97="",H97="",M97=""),"Saisie incomplète",IF(K97="","Responsable revue manquant",IF(AND(M97="Validé en interne",N97=""),"Date de décision manquante",IF(AND(L97&lt;&gt;"",L97&lt;TODAY(),M97&lt;&gt;"Validé en interne",M97&lt;&gt;"Annulé"),"Échéance dépassée",IF(AND(P97&lt;&gt;"",P97&gt;='Paramètres'!$B$6,M97&lt;&gt;"Validé en interne",M97&lt;&gt;"Annulé"),"Montant à surveiller",""))))))</f>
        <v/>
      </c>
      <c r="T97" s="7">
        <f>IFERROR(LOOKUP(2,1/('Commentaires'!$B$5:$B$104=A97),'Commentaires'!$G$5:$G$104),"")</f>
        <v/>
      </c>
      <c r="U97" s="32">
        <f>IFERROR(LOOKUP(2,1/('Commentaires'!$B$5:$B$104=A97),'Commentaires'!$D$5:$D$104),"")</f>
        <v/>
      </c>
    </row>
    <row r="98">
      <c r="A98" s="15" t="n"/>
      <c r="B98" s="15" t="n"/>
      <c r="C98" s="15" t="n"/>
      <c r="D98" s="15" t="n"/>
      <c r="E98" s="15" t="n"/>
      <c r="F98" s="15" t="n"/>
      <c r="G98" s="15" t="n"/>
      <c r="H98" s="31" t="n"/>
      <c r="I98" s="15" t="n"/>
      <c r="J98" s="15" t="n"/>
      <c r="K98" s="15" t="n"/>
      <c r="L98" s="34">
        <f>IF(H98="","",H98+IFERROR(VLOOKUP(D98,'Paramètres'!$G$4:$H$8,2,FALSE),'Paramètres'!$B$4))</f>
        <v/>
      </c>
      <c r="M98" s="15" t="n"/>
      <c r="N98" s="31" t="n"/>
      <c r="O98" s="15" t="n"/>
      <c r="P98" s="33" t="n"/>
      <c r="Q98" s="21">
        <f>IF(OR(A98="",L98="",M98="Annulé"),"",MAX(0,IF(N98&lt;&gt;"",N98,TODAY())-L98))</f>
        <v/>
      </c>
      <c r="R98" s="21">
        <f>IF(OR(A98="",L98="",M98="Annulé"),"",IF(N98&lt;&gt;"",N98-L98,IF(OR(M98="Soumis",M98="En revue",M98="À corriger"),TODAY()-L98,"")))</f>
        <v/>
      </c>
      <c r="S98" s="10">
        <f>IF(A98="","",IF(OR(B98="",D98="",E98="",H98="",M98=""),"Saisie incomplète",IF(K98="","Responsable revue manquant",IF(AND(M98="Validé en interne",N98=""),"Date de décision manquante",IF(AND(L98&lt;&gt;"",L98&lt;TODAY(),M98&lt;&gt;"Validé en interne",M98&lt;&gt;"Annulé"),"Échéance dépassée",IF(AND(P98&lt;&gt;"",P98&gt;='Paramètres'!$B$6,M98&lt;&gt;"Validé en interne",M98&lt;&gt;"Annulé"),"Montant à surveiller",""))))))</f>
        <v/>
      </c>
      <c r="T98" s="10">
        <f>IFERROR(LOOKUP(2,1/('Commentaires'!$B$5:$B$104=A98),'Commentaires'!$G$5:$G$104),"")</f>
        <v/>
      </c>
      <c r="U98" s="34">
        <f>IFERROR(LOOKUP(2,1/('Commentaires'!$B$5:$B$104=A98),'Commentaires'!$D$5:$D$104),"")</f>
        <v/>
      </c>
    </row>
    <row r="99">
      <c r="A99" s="15" t="n"/>
      <c r="B99" s="15" t="n"/>
      <c r="C99" s="15" t="n"/>
      <c r="D99" s="15" t="n"/>
      <c r="E99" s="15" t="n"/>
      <c r="F99" s="15" t="n"/>
      <c r="G99" s="15" t="n"/>
      <c r="H99" s="31" t="n"/>
      <c r="I99" s="15" t="n"/>
      <c r="J99" s="15" t="n"/>
      <c r="K99" s="15" t="n"/>
      <c r="L99" s="32">
        <f>IF(H99="","",H99+IFERROR(VLOOKUP(D99,'Paramètres'!$G$4:$H$8,2,FALSE),'Paramètres'!$B$4))</f>
        <v/>
      </c>
      <c r="M99" s="15" t="n"/>
      <c r="N99" s="31" t="n"/>
      <c r="O99" s="15" t="n"/>
      <c r="P99" s="33" t="n"/>
      <c r="Q99" s="19">
        <f>IF(OR(A99="",L99="",M99="Annulé"),"",MAX(0,IF(N99&lt;&gt;"",N99,TODAY())-L99))</f>
        <v/>
      </c>
      <c r="R99" s="19">
        <f>IF(OR(A99="",L99="",M99="Annulé"),"",IF(N99&lt;&gt;"",N99-L99,IF(OR(M99="Soumis",M99="En revue",M99="À corriger"),TODAY()-L99,"")))</f>
        <v/>
      </c>
      <c r="S99" s="7">
        <f>IF(A99="","",IF(OR(B99="",D99="",E99="",H99="",M99=""),"Saisie incomplète",IF(K99="","Responsable revue manquant",IF(AND(M99="Validé en interne",N99=""),"Date de décision manquante",IF(AND(L99&lt;&gt;"",L99&lt;TODAY(),M99&lt;&gt;"Validé en interne",M99&lt;&gt;"Annulé"),"Échéance dépassée",IF(AND(P99&lt;&gt;"",P99&gt;='Paramètres'!$B$6,M99&lt;&gt;"Validé en interne",M99&lt;&gt;"Annulé"),"Montant à surveiller",""))))))</f>
        <v/>
      </c>
      <c r="T99" s="7">
        <f>IFERROR(LOOKUP(2,1/('Commentaires'!$B$5:$B$104=A99),'Commentaires'!$G$5:$G$104),"")</f>
        <v/>
      </c>
      <c r="U99" s="32">
        <f>IFERROR(LOOKUP(2,1/('Commentaires'!$B$5:$B$104=A99),'Commentaires'!$D$5:$D$104),"")</f>
        <v/>
      </c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31" t="n"/>
      <c r="I100" s="15" t="n"/>
      <c r="J100" s="15" t="n"/>
      <c r="K100" s="15" t="n"/>
      <c r="L100" s="34">
        <f>IF(H100="","",H100+IFERROR(VLOOKUP(D100,'Paramètres'!$G$4:$H$8,2,FALSE),'Paramètres'!$B$4))</f>
        <v/>
      </c>
      <c r="M100" s="15" t="n"/>
      <c r="N100" s="31" t="n"/>
      <c r="O100" s="15" t="n"/>
      <c r="P100" s="33" t="n"/>
      <c r="Q100" s="21">
        <f>IF(OR(A100="",L100="",M100="Annulé"),"",MAX(0,IF(N100&lt;&gt;"",N100,TODAY())-L100))</f>
        <v/>
      </c>
      <c r="R100" s="21">
        <f>IF(OR(A100="",L100="",M100="Annulé"),"",IF(N100&lt;&gt;"",N100-L100,IF(OR(M100="Soumis",M100="En revue",M100="À corriger"),TODAY()-L100,"")))</f>
        <v/>
      </c>
      <c r="S100" s="10">
        <f>IF(A100="","",IF(OR(B100="",D100="",E100="",H100="",M100=""),"Saisie incomplète",IF(K100="","Responsable revue manquant",IF(AND(M100="Validé en interne",N100=""),"Date de décision manquante",IF(AND(L100&lt;&gt;"",L100&lt;TODAY(),M100&lt;&gt;"Validé en interne",M100&lt;&gt;"Annulé"),"Échéance dépassée",IF(AND(P100&lt;&gt;"",P100&gt;='Paramètres'!$B$6,M100&lt;&gt;"Validé en interne",M100&lt;&gt;"Annulé"),"Montant à surveiller",""))))))</f>
        <v/>
      </c>
      <c r="T100" s="10">
        <f>IFERROR(LOOKUP(2,1/('Commentaires'!$B$5:$B$104=A100),'Commentaires'!$G$5:$G$104),"")</f>
        <v/>
      </c>
      <c r="U100" s="34">
        <f>IFERROR(LOOKUP(2,1/('Commentaires'!$B$5:$B$104=A100),'Commentaires'!$D$5:$D$104),"")</f>
        <v/>
      </c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31" t="n"/>
      <c r="I101" s="15" t="n"/>
      <c r="J101" s="15" t="n"/>
      <c r="K101" s="15" t="n"/>
      <c r="L101" s="32">
        <f>IF(H101="","",H101+IFERROR(VLOOKUP(D101,'Paramètres'!$G$4:$H$8,2,FALSE),'Paramètres'!$B$4))</f>
        <v/>
      </c>
      <c r="M101" s="15" t="n"/>
      <c r="N101" s="31" t="n"/>
      <c r="O101" s="15" t="n"/>
      <c r="P101" s="33" t="n"/>
      <c r="Q101" s="19">
        <f>IF(OR(A101="",L101="",M101="Annulé"),"",MAX(0,IF(N101&lt;&gt;"",N101,TODAY())-L101))</f>
        <v/>
      </c>
      <c r="R101" s="19">
        <f>IF(OR(A101="",L101="",M101="Annulé"),"",IF(N101&lt;&gt;"",N101-L101,IF(OR(M101="Soumis",M101="En revue",M101="À corriger"),TODAY()-L101,"")))</f>
        <v/>
      </c>
      <c r="S101" s="7">
        <f>IF(A101="","",IF(OR(B101="",D101="",E101="",H101="",M101=""),"Saisie incomplète",IF(K101="","Responsable revue manquant",IF(AND(M101="Validé en interne",N101=""),"Date de décision manquante",IF(AND(L101&lt;&gt;"",L101&lt;TODAY(),M101&lt;&gt;"Validé en interne",M101&lt;&gt;"Annulé"),"Échéance dépassée",IF(AND(P101&lt;&gt;"",P101&gt;='Paramètres'!$B$6,M101&lt;&gt;"Validé en interne",M101&lt;&gt;"Annulé"),"Montant à surveiller",""))))))</f>
        <v/>
      </c>
      <c r="T101" s="7">
        <f>IFERROR(LOOKUP(2,1/('Commentaires'!$B$5:$B$104=A101),'Commentaires'!$G$5:$G$104),"")</f>
        <v/>
      </c>
      <c r="U101" s="32">
        <f>IFERROR(LOOKUP(2,1/('Commentaires'!$B$5:$B$104=A101),'Commentaires'!$D$5:$D$104),"")</f>
        <v/>
      </c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31" t="n"/>
      <c r="I102" s="15" t="n"/>
      <c r="J102" s="15" t="n"/>
      <c r="K102" s="15" t="n"/>
      <c r="L102" s="34">
        <f>IF(H102="","",H102+IFERROR(VLOOKUP(D102,'Paramètres'!$G$4:$H$8,2,FALSE),'Paramètres'!$B$4))</f>
        <v/>
      </c>
      <c r="M102" s="15" t="n"/>
      <c r="N102" s="31" t="n"/>
      <c r="O102" s="15" t="n"/>
      <c r="P102" s="33" t="n"/>
      <c r="Q102" s="21">
        <f>IF(OR(A102="",L102="",M102="Annulé"),"",MAX(0,IF(N102&lt;&gt;"",N102,TODAY())-L102))</f>
        <v/>
      </c>
      <c r="R102" s="21">
        <f>IF(OR(A102="",L102="",M102="Annulé"),"",IF(N102&lt;&gt;"",N102-L102,IF(OR(M102="Soumis",M102="En revue",M102="À corriger"),TODAY()-L102,"")))</f>
        <v/>
      </c>
      <c r="S102" s="10">
        <f>IF(A102="","",IF(OR(B102="",D102="",E102="",H102="",M102=""),"Saisie incomplète",IF(K102="","Responsable revue manquant",IF(AND(M102="Validé en interne",N102=""),"Date de décision manquante",IF(AND(L102&lt;&gt;"",L102&lt;TODAY(),M102&lt;&gt;"Validé en interne",M102&lt;&gt;"Annulé"),"Échéance dépassée",IF(AND(P102&lt;&gt;"",P102&gt;='Paramètres'!$B$6,M102&lt;&gt;"Validé en interne",M102&lt;&gt;"Annulé"),"Montant à surveiller",""))))))</f>
        <v/>
      </c>
      <c r="T102" s="10">
        <f>IFERROR(LOOKUP(2,1/('Commentaires'!$B$5:$B$104=A102),'Commentaires'!$G$5:$G$104),"")</f>
        <v/>
      </c>
      <c r="U102" s="34">
        <f>IFERROR(LOOKUP(2,1/('Commentaires'!$B$5:$B$104=A102),'Commentaires'!$D$5:$D$104),"")</f>
        <v/>
      </c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31" t="n"/>
      <c r="I103" s="15" t="n"/>
      <c r="J103" s="15" t="n"/>
      <c r="K103" s="15" t="n"/>
      <c r="L103" s="32">
        <f>IF(H103="","",H103+IFERROR(VLOOKUP(D103,'Paramètres'!$G$4:$H$8,2,FALSE),'Paramètres'!$B$4))</f>
        <v/>
      </c>
      <c r="M103" s="15" t="n"/>
      <c r="N103" s="31" t="n"/>
      <c r="O103" s="15" t="n"/>
      <c r="P103" s="33" t="n"/>
      <c r="Q103" s="19">
        <f>IF(OR(A103="",L103="",M103="Annulé"),"",MAX(0,IF(N103&lt;&gt;"",N103,TODAY())-L103))</f>
        <v/>
      </c>
      <c r="R103" s="19">
        <f>IF(OR(A103="",L103="",M103="Annulé"),"",IF(N103&lt;&gt;"",N103-L103,IF(OR(M103="Soumis",M103="En revue",M103="À corriger"),TODAY()-L103,"")))</f>
        <v/>
      </c>
      <c r="S103" s="7">
        <f>IF(A103="","",IF(OR(B103="",D103="",E103="",H103="",M103=""),"Saisie incomplète",IF(K103="","Responsable revue manquant",IF(AND(M103="Validé en interne",N103=""),"Date de décision manquante",IF(AND(L103&lt;&gt;"",L103&lt;TODAY(),M103&lt;&gt;"Validé en interne",M103&lt;&gt;"Annulé"),"Échéance dépassée",IF(AND(P103&lt;&gt;"",P103&gt;='Paramètres'!$B$6,M103&lt;&gt;"Validé en interne",M103&lt;&gt;"Annulé"),"Montant à surveiller",""))))))</f>
        <v/>
      </c>
      <c r="T103" s="7">
        <f>IFERROR(LOOKUP(2,1/('Commentaires'!$B$5:$B$104=A103),'Commentaires'!$G$5:$G$104),"")</f>
        <v/>
      </c>
      <c r="U103" s="32">
        <f>IFERROR(LOOKUP(2,1/('Commentaires'!$B$5:$B$104=A103),'Commentaires'!$D$5:$D$104),"")</f>
        <v/>
      </c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31" t="n"/>
      <c r="I104" s="15" t="n"/>
      <c r="J104" s="15" t="n"/>
      <c r="K104" s="15" t="n"/>
      <c r="L104" s="34">
        <f>IF(H104="","",H104+IFERROR(VLOOKUP(D104,'Paramètres'!$G$4:$H$8,2,FALSE),'Paramètres'!$B$4))</f>
        <v/>
      </c>
      <c r="M104" s="15" t="n"/>
      <c r="N104" s="31" t="n"/>
      <c r="O104" s="15" t="n"/>
      <c r="P104" s="33" t="n"/>
      <c r="Q104" s="21">
        <f>IF(OR(A104="",L104="",M104="Annulé"),"",MAX(0,IF(N104&lt;&gt;"",N104,TODAY())-L104))</f>
        <v/>
      </c>
      <c r="R104" s="21">
        <f>IF(OR(A104="",L104="",M104="Annulé"),"",IF(N104&lt;&gt;"",N104-L104,IF(OR(M104="Soumis",M104="En revue",M104="À corriger"),TODAY()-L104,"")))</f>
        <v/>
      </c>
      <c r="S104" s="10">
        <f>IF(A104="","",IF(OR(B104="",D104="",E104="",H104="",M104=""),"Saisie incomplète",IF(K104="","Responsable revue manquant",IF(AND(M104="Validé en interne",N104=""),"Date de décision manquante",IF(AND(L104&lt;&gt;"",L104&lt;TODAY(),M104&lt;&gt;"Validé en interne",M104&lt;&gt;"Annulé"),"Échéance dépassée",IF(AND(P104&lt;&gt;"",P104&gt;='Paramètres'!$B$6,M104&lt;&gt;"Validé en interne",M104&lt;&gt;"Annulé"),"Montant à surveiller",""))))))</f>
        <v/>
      </c>
      <c r="T104" s="10">
        <f>IFERROR(LOOKUP(2,1/('Commentaires'!$B$5:$B$104=A104),'Commentaires'!$G$5:$G$104),"")</f>
        <v/>
      </c>
      <c r="U104" s="34">
        <f>IFERROR(LOOKUP(2,1/('Commentaires'!$B$5:$B$104=A104),'Commentaires'!$D$5:$D$104),"")</f>
        <v/>
      </c>
    </row>
  </sheetData>
  <autoFilter ref="A4:U104"/>
  <mergeCells count="1">
    <mergeCell ref="A1:U1"/>
  </mergeCells>
  <conditionalFormatting sqref="S5:S104">
    <cfRule type="expression" priority="1" dxfId="0" stopIfTrue="1">
      <formula>$S5="Échéance dépassée"</formula>
    </cfRule>
    <cfRule type="expression" priority="2" dxfId="1">
      <formula>$S5&lt;&gt;""</formula>
    </cfRule>
  </conditionalFormatting>
  <conditionalFormatting sqref="Q5:Q104">
    <cfRule type="expression" priority="3" dxfId="1">
      <formula>AND($A5&lt;&gt;"",$Q5&gt;0)</formula>
    </cfRule>
  </conditionalFormatting>
  <conditionalFormatting sqref="M5:M104">
    <cfRule type="expression" priority="4" dxfId="2">
      <formula>$M5="Validé en interne"</formula>
    </cfRule>
  </conditionalFormatting>
  <conditionalFormatting sqref="N5:N104">
    <cfRule type="expression" priority="5" dxfId="0">
      <formula>AND($N5&lt;&gt;"",$H5&lt;&gt;"",$N5&lt;$H5)</formula>
    </cfRule>
  </conditionalFormatting>
  <conditionalFormatting sqref="P5:P104">
    <cfRule type="expression" priority="6" dxfId="1">
      <formula>AND($P5&lt;&gt;"",$P5&gt;=INDIRECT("'Paramètres'!$B$6"))</formula>
    </cfRule>
  </conditionalFormatting>
  <dataValidations count="9">
    <dataValidation sqref="B5:B104" showErrorMessage="1" showInputMessage="1" allowBlank="1" errorTitle="Valeur non admise" error="Choisissez une valeur dans la liste proposée." promptTitle="Liste de choix" prompt="Choisissez un chantier fictif." type="list">
      <formula1>=INDIRECT("'Paramètres'!$P$4:$P$6")</formula1>
    </dataValidation>
    <dataValidation sqref="C5:C104" showErrorMessage="1" showInputMessage="1" allowBlank="1" errorTitle="Valeur non admise" error="Choisissez une valeur dans la liste proposée." promptTitle="Liste de choix" prompt="Choisissez un lot." type="list">
      <formula1>=INDIRECT("'Paramètres'!$J$4:$J$10")</formula1>
    </dataValidation>
    <dataValidation sqref="D5:D104" showErrorMessage="1" showInputMessage="1" allowBlank="1" errorTitle="Valeur non admise" error="Choisissez une valeur dans la liste proposée." promptTitle="Liste de choix" prompt="Choisissez un type de document." type="list">
      <formula1>=INDIRECT("'Paramètres'!$G$4:$G$8")</formula1>
    </dataValidation>
    <dataValidation sqref="I5:I104" showErrorMessage="1" showInputMessage="1" allowBlank="1" errorTitle="Valeur non admise" error="Choisissez une valeur dans la liste proposée." promptTitle="Liste de choix" prompt="Choisissez une société fictive." type="list">
      <formula1>=INDIRECT("'Paramètres'!$O$4:$O$7")</formula1>
    </dataValidation>
    <dataValidation sqref="J5:K104" showErrorMessage="1" showInputMessage="1" allowBlank="1" errorTitle="Valeur non admise" error="Choisissez une valeur dans la liste proposée." promptTitle="Liste de choix" prompt="Choisissez un responsable fictif." type="list">
      <formula1>=INDIRECT("'Paramètres'!$N$4:$N$8")</formula1>
    </dataValidation>
    <dataValidation sqref="M5:M104" showErrorMessage="1" showInputMessage="1" allowBlank="1" errorTitle="Valeur non admise" error="Choisissez une valeur dans la liste proposée." promptTitle="Liste de choix" prompt="Choisissez un statut interne." type="list">
      <formula1>=INDIRECT("'Paramètres'!$F$4:$F$9")</formula1>
    </dataValidation>
    <dataValidation sqref="O5:O104" showErrorMessage="1" showInputMessage="1" allowBlank="1" errorTitle="Valeur non admise" error="Choisissez une valeur dans la liste proposée." promptTitle="Liste de choix" prompt="Choisissez un avis interne." type="list">
      <formula1>=INDIRECT("'Paramètres'!$K$4:$K$7")</formula1>
    </dataValidation>
    <dataValidation sqref="H5:H104 N5:N104" showErrorMessage="1" showInputMessage="1" allowBlank="1" errorTitle="Date hors plage" error="La date doit rester comprise entre les limites des paramètres." type="date" operator="between">
      <formula1>=INDIRECT("'Paramètres'!$B$7")</formula1>
      <formula2>=INDIRECT("'Paramètres'!$B$8")</formula2>
    </dataValidation>
    <dataValidation sqref="P5:P104" showErrorMessage="1" showInputMessage="1" allowBlank="1" errorTitle="Montant incorrect" error="Saisissez un montant positif ou nul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6" customWidth="1" min="3" max="3"/>
    <col width="18" customWidth="1" min="4" max="4"/>
    <col width="22" customWidth="1" min="5" max="5"/>
    <col width="27" customWidth="1" min="6" max="6"/>
    <col width="48" customWidth="1" min="7" max="7"/>
    <col width="46" customWidth="1" min="8" max="8"/>
    <col width="27" customWidth="1" min="9" max="9"/>
    <col width="18" customWidth="1" min="10" max="10"/>
    <col width="18" customWidth="1" min="11" max="11"/>
    <col width="18" customWidth="1" min="12" max="12"/>
    <col width="16" customWidth="1" min="13" max="13"/>
    <col width="34" customWidth="1" min="14" max="14"/>
  </cols>
  <sheetData>
    <row r="1" ht="28" customHeight="1">
      <c r="A1" s="1" t="inlineStr">
        <is>
          <t>Commentaires et actions de revue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 ht="32" customHeight="1">
      <c r="A2" s="3" t="inlineStr">
        <is>
          <t>Consigner les commentaires utiles et suivre les actions internes associées.</t>
        </is>
      </c>
    </row>
    <row r="3"/>
    <row r="4" ht="36" customHeight="1">
      <c r="A4" s="4" t="inlineStr">
        <is>
          <t>ID commentaire</t>
        </is>
      </c>
      <c r="B4" s="4" t="inlineStr">
        <is>
          <t>ID validation</t>
        </is>
      </c>
      <c r="C4" s="4" t="inlineStr">
        <is>
          <t>Version concernée</t>
        </is>
      </c>
      <c r="D4" s="4" t="inlineStr">
        <is>
          <t>Date commentaire</t>
        </is>
      </c>
      <c r="E4" s="4" t="inlineStr">
        <is>
          <t>Auteur fictif</t>
        </is>
      </c>
      <c r="F4" s="4" t="inlineStr">
        <is>
          <t>Nature</t>
        </is>
      </c>
      <c r="G4" s="4" t="inlineStr">
        <is>
          <t>Commentaire</t>
        </is>
      </c>
      <c r="H4" s="4" t="inlineStr">
        <is>
          <t>Action demandée</t>
        </is>
      </c>
      <c r="I4" s="4" t="inlineStr">
        <is>
          <t>Responsable action fictif</t>
        </is>
      </c>
      <c r="J4" s="4" t="inlineStr">
        <is>
          <t>Échéance action</t>
        </is>
      </c>
      <c r="K4" s="4" t="inlineStr">
        <is>
          <t>Statut action</t>
        </is>
      </c>
      <c r="L4" s="4" t="inlineStr">
        <is>
          <t>Date clôture</t>
        </is>
      </c>
      <c r="M4" s="4" t="inlineStr">
        <is>
          <t>Jours de retard</t>
        </is>
      </c>
      <c r="N4" s="4" t="inlineStr">
        <is>
          <t>Alerte</t>
        </is>
      </c>
    </row>
    <row r="5">
      <c r="A5" s="15" t="inlineStr">
        <is>
          <t>COM-2026-001</t>
        </is>
      </c>
      <c r="B5" s="15" t="inlineStr">
        <is>
          <t>VAL-2026-001</t>
        </is>
      </c>
      <c r="C5" s="15" t="inlineStr">
        <is>
          <t>V1</t>
        </is>
      </c>
      <c r="D5" s="31" t="n">
        <v>46253</v>
      </c>
      <c r="E5" s="15" t="inlineStr">
        <is>
          <t>Nora Fictive</t>
        </is>
      </c>
      <c r="F5" s="15" t="inlineStr">
        <is>
          <t>Demande de correction</t>
        </is>
      </c>
      <c r="G5" s="15" t="inlineStr">
        <is>
          <t>Préciser le repérage de la zone témoin.</t>
        </is>
      </c>
      <c r="H5" s="15" t="inlineStr">
        <is>
          <t>Mettre à jour le repérage sur le plan.</t>
        </is>
      </c>
      <c r="I5" s="15" t="inlineStr">
        <is>
          <t>Camille Exemple</t>
        </is>
      </c>
      <c r="J5" s="31" t="n">
        <v>46255</v>
      </c>
      <c r="K5" s="15" t="inlineStr">
        <is>
          <t>Clôturée</t>
        </is>
      </c>
      <c r="L5" s="31" t="n">
        <v>46255</v>
      </c>
      <c r="M5" s="19">
        <f>IF(OR(A5="",J5="",K5="Sans suite"),"",MAX(0,IF(L5&lt;&gt;"",L5,TODAY())-J5))</f>
        <v/>
      </c>
      <c r="N5" s="7">
        <f>IF(A5="","",IF(B5="","ID validation manquant",IF(D5="","Date commentaire manquante",IF(AND(OR(K5="Ouverte",K5="En cours"),J5=""),"Échéance action manquante",IF(AND(K5="Clôturée",L5=""),"Date de clôture manquante",IF(AND(OR(K5="Ouverte",K5="En cours"),J5&lt;TODAY()),"Action en retard",IF(AND(L5&lt;&gt;"",D5&lt;&gt;"",L5&lt;D5),"Clôture antérieure au commentaire","")))))))</f>
        <v/>
      </c>
    </row>
    <row r="6">
      <c r="A6" s="15" t="inlineStr">
        <is>
          <t>COM-2026-002</t>
        </is>
      </c>
      <c r="B6" s="15" t="inlineStr">
        <is>
          <t>VAL-2026-001</t>
        </is>
      </c>
      <c r="C6" s="15" t="inlineStr">
        <is>
          <t>V2</t>
        </is>
      </c>
      <c r="D6" s="31" t="n">
        <v>46256</v>
      </c>
      <c r="E6" s="15" t="inlineStr">
        <is>
          <t>Nora Fictive</t>
        </is>
      </c>
      <c r="F6" s="15" t="inlineStr">
        <is>
          <t>Réserve interne</t>
        </is>
      </c>
      <c r="G6" s="15" t="inlineStr">
        <is>
          <t>Ajouter la référence de la fiche associée.</t>
        </is>
      </c>
      <c r="H6" s="15" t="inlineStr">
        <is>
          <t>Compléter le cartouche documentaire.</t>
        </is>
      </c>
      <c r="I6" s="15" t="inlineStr">
        <is>
          <t>Camille Exemple</t>
        </is>
      </c>
      <c r="J6" s="31" t="n">
        <v>46258</v>
      </c>
      <c r="K6" s="15" t="inlineStr">
        <is>
          <t>Clôturée</t>
        </is>
      </c>
      <c r="L6" s="31" t="n">
        <v>46258</v>
      </c>
      <c r="M6" s="21">
        <f>IF(OR(A6="",J6="",K6="Sans suite"),"",MAX(0,IF(L6&lt;&gt;"",L6,TODAY())-J6))</f>
        <v/>
      </c>
      <c r="N6" s="10">
        <f>IF(A6="","",IF(B6="","ID validation manquant",IF(D6="","Date commentaire manquante",IF(AND(OR(K6="Ouverte",K6="En cours"),J6=""),"Échéance action manquante",IF(AND(K6="Clôturée",L6=""),"Date de clôture manquante",IF(AND(OR(K6="Ouverte",K6="En cours"),J6&lt;TODAY()),"Action en retard",IF(AND(L6&lt;&gt;"",D6&lt;&gt;"",L6&lt;D6),"Clôture antérieure au commentaire","")))))))</f>
        <v/>
      </c>
    </row>
    <row r="7">
      <c r="A7" s="15" t="inlineStr">
        <is>
          <t>COM-2026-003</t>
        </is>
      </c>
      <c r="B7" s="15" t="inlineStr">
        <is>
          <t>VAL-2026-003</t>
        </is>
      </c>
      <c r="C7" s="15" t="inlineStr">
        <is>
          <t>V1</t>
        </is>
      </c>
      <c r="D7" s="31" t="n">
        <v>46258</v>
      </c>
      <c r="E7" s="15" t="inlineStr">
        <is>
          <t>Hugo Test</t>
        </is>
      </c>
      <c r="F7" s="15" t="inlineStr">
        <is>
          <t>Demande de correction</t>
        </is>
      </c>
      <c r="G7" s="15" t="inlineStr">
        <is>
          <t>Les hypothèses de la zone test doivent être explicitées.</t>
        </is>
      </c>
      <c r="H7" s="15" t="inlineStr">
        <is>
          <t>Émettre une version corrigée pour nouvelle revue.</t>
        </is>
      </c>
      <c r="I7" s="15" t="inlineStr">
        <is>
          <t>Luc Démo</t>
        </is>
      </c>
      <c r="J7" s="31" t="n">
        <v>46262</v>
      </c>
      <c r="K7" s="15" t="inlineStr">
        <is>
          <t>Ouverte</t>
        </is>
      </c>
      <c r="L7" s="31" t="n"/>
      <c r="M7" s="19">
        <f>IF(OR(A7="",J7="",K7="Sans suite"),"",MAX(0,IF(L7&lt;&gt;"",L7,TODAY())-J7))</f>
        <v/>
      </c>
      <c r="N7" s="7">
        <f>IF(A7="","",IF(B7="","ID validation manquant",IF(D7="","Date commentaire manquante",IF(AND(OR(K7="Ouverte",K7="En cours"),J7=""),"Échéance action manquante",IF(AND(K7="Clôturée",L7=""),"Date de clôture manquante",IF(AND(OR(K7="Ouverte",K7="En cours"),J7&lt;TODAY()),"Action en retard",IF(AND(L7&lt;&gt;"",D7&lt;&gt;"",L7&lt;D7),"Clôture antérieure au commentaire","")))))))</f>
        <v/>
      </c>
    </row>
    <row r="8">
      <c r="A8" s="15" t="inlineStr">
        <is>
          <t>COM-2026-004</t>
        </is>
      </c>
      <c r="B8" s="15" t="inlineStr">
        <is>
          <t>VAL-2026-004</t>
        </is>
      </c>
      <c r="C8" s="15" t="inlineStr">
        <is>
          <t>V3</t>
        </is>
      </c>
      <c r="D8" s="31" t="n">
        <v>46261</v>
      </c>
      <c r="E8" s="15" t="inlineStr">
        <is>
          <t>Camille Exemple</t>
        </is>
      </c>
      <c r="F8" s="15" t="inlineStr">
        <is>
          <t>Observation</t>
        </is>
      </c>
      <c r="G8" s="15" t="inlineStr">
        <is>
          <t>La désignation commerciale fictive doit être harmonisée.</t>
        </is>
      </c>
      <c r="H8" s="15" t="inlineStr">
        <is>
          <t>Corriger la désignation dans la fiche.</t>
        </is>
      </c>
      <c r="I8" s="15" t="inlineStr">
        <is>
          <t>Inès Modèle</t>
        </is>
      </c>
      <c r="J8" s="31" t="n">
        <v>46265</v>
      </c>
      <c r="K8" s="15" t="inlineStr">
        <is>
          <t>Clôturée</t>
        </is>
      </c>
      <c r="L8" s="31" t="n">
        <v>46266</v>
      </c>
      <c r="M8" s="21">
        <f>IF(OR(A8="",J8="",K8="Sans suite"),"",MAX(0,IF(L8&lt;&gt;"",L8,TODAY())-J8))</f>
        <v/>
      </c>
      <c r="N8" s="10">
        <f>IF(A8="","",IF(B8="","ID validation manquant",IF(D8="","Date commentaire manquante",IF(AND(OR(K8="Ouverte",K8="En cours"),J8=""),"Échéance action manquante",IF(AND(K8="Clôturée",L8=""),"Date de clôture manquante",IF(AND(OR(K8="Ouverte",K8="En cours"),J8&lt;TODAY()),"Action en retard",IF(AND(L8&lt;&gt;"",D8&lt;&gt;"",L8&lt;D8),"Clôture antérieure au commentaire","")))))))</f>
        <v/>
      </c>
    </row>
    <row r="9">
      <c r="A9" s="15" t="inlineStr">
        <is>
          <t>COM-2026-005</t>
        </is>
      </c>
      <c r="B9" s="15" t="inlineStr">
        <is>
          <t>VAL-2026-006</t>
        </is>
      </c>
      <c r="C9" s="15" t="inlineStr">
        <is>
          <t>V1</t>
        </is>
      </c>
      <c r="D9" s="31" t="n">
        <v>46232</v>
      </c>
      <c r="E9" s="15" t="inlineStr">
        <is>
          <t>Nora Fictive</t>
        </is>
      </c>
      <c r="F9" s="15" t="inlineStr">
        <is>
          <t>Réserve interne</t>
        </is>
      </c>
      <c r="G9" s="15" t="inlineStr">
        <is>
          <t>Le sommaire provisoire ne reprend pas tous les lots.</t>
        </is>
      </c>
      <c r="H9" s="15" t="inlineStr">
        <is>
          <t>Compléter le sommaire du dossier provisoire.</t>
        </is>
      </c>
      <c r="I9" s="15" t="inlineStr">
        <is>
          <t>Hugo Test</t>
        </is>
      </c>
      <c r="J9" s="31" t="n">
        <v>46237</v>
      </c>
      <c r="K9" s="15" t="inlineStr">
        <is>
          <t>En cours</t>
        </is>
      </c>
      <c r="L9" s="31" t="n"/>
      <c r="M9" s="19">
        <f>IF(OR(A9="",J9="",K9="Sans suite"),"",MAX(0,IF(L9&lt;&gt;"",L9,TODAY())-J9))</f>
        <v/>
      </c>
      <c r="N9" s="7">
        <f>IF(A9="","",IF(B9="","ID validation manquant",IF(D9="","Date commentaire manquante",IF(AND(OR(K9="Ouverte",K9="En cours"),J9=""),"Échéance action manquante",IF(AND(K9="Clôturée",L9=""),"Date de clôture manquante",IF(AND(OR(K9="Ouverte",K9="En cours"),J9&lt;TODAY()),"Action en retard",IF(AND(L9&lt;&gt;"",D9&lt;&gt;"",L9&lt;D9),"Clôture antérieure au commentaire","")))))))</f>
        <v/>
      </c>
    </row>
    <row r="10">
      <c r="A10" s="15" t="inlineStr">
        <is>
          <t>COM-2026-006</t>
        </is>
      </c>
      <c r="B10" s="15" t="inlineStr">
        <is>
          <t>VAL-2026-007</t>
        </is>
      </c>
      <c r="C10" s="15" t="inlineStr">
        <is>
          <t>V1</t>
        </is>
      </c>
      <c r="D10" s="31" t="n">
        <v>46271</v>
      </c>
      <c r="E10" s="15" t="inlineStr">
        <is>
          <t>Camille Exemple</t>
        </is>
      </c>
      <c r="F10" s="15" t="inlineStr">
        <is>
          <t>Question</t>
        </is>
      </c>
      <c r="G10" s="15" t="inlineStr">
        <is>
          <t>Confirmer la version de la fiche jointe.</t>
        </is>
      </c>
      <c r="H10" s="15" t="inlineStr">
        <is>
          <t>Répondre dans le fil de revue interne.</t>
        </is>
      </c>
      <c r="I10" s="15" t="inlineStr">
        <is>
          <t>Luc Démo</t>
        </is>
      </c>
      <c r="J10" s="31" t="n">
        <v>46275</v>
      </c>
      <c r="K10" s="15" t="inlineStr">
        <is>
          <t>Ouverte</t>
        </is>
      </c>
      <c r="L10" s="31" t="n"/>
      <c r="M10" s="21">
        <f>IF(OR(A10="",J10="",K10="Sans suite"),"",MAX(0,IF(L10&lt;&gt;"",L10,TODAY())-J10))</f>
        <v/>
      </c>
      <c r="N10" s="10">
        <f>IF(A10="","",IF(B10="","ID validation manquant",IF(D10="","Date commentaire manquante",IF(AND(OR(K10="Ouverte",K10="En cours"),J10=""),"Échéance action manquante",IF(AND(K10="Clôturée",L10=""),"Date de clôture manquante",IF(AND(OR(K10="Ouverte",K10="En cours"),J10&lt;TODAY()),"Action en retard",IF(AND(L10&lt;&gt;"",D10&lt;&gt;"",L10&lt;D10),"Clôture antérieure au commentaire","")))))))</f>
        <v/>
      </c>
    </row>
    <row r="11">
      <c r="A11" s="15" t="inlineStr">
        <is>
          <t>COM-2026-007</t>
        </is>
      </c>
      <c r="B11" s="15" t="inlineStr">
        <is>
          <t>VAL-2026-009</t>
        </is>
      </c>
      <c r="C11" s="15" t="inlineStr">
        <is>
          <t>V1</t>
        </is>
      </c>
      <c r="D11" s="31" t="n">
        <v>46265</v>
      </c>
      <c r="E11" s="15" t="inlineStr">
        <is>
          <t>Inès Modèle</t>
        </is>
      </c>
      <c r="F11" s="15" t="inlineStr">
        <is>
          <t>Observation</t>
        </is>
      </c>
      <c r="G11" s="15" t="inlineStr">
        <is>
          <t>Le responsable de revue reste à désigner.</t>
        </is>
      </c>
      <c r="H11" s="15" t="inlineStr">
        <is>
          <t>Affecter un responsable de revue fictif.</t>
        </is>
      </c>
      <c r="I11" s="15" t="inlineStr">
        <is>
          <t>Hugo Test</t>
        </is>
      </c>
      <c r="J11" s="31" t="n">
        <v>46274</v>
      </c>
      <c r="K11" s="15" t="inlineStr">
        <is>
          <t>En cours</t>
        </is>
      </c>
      <c r="L11" s="31" t="n"/>
      <c r="M11" s="19">
        <f>IF(OR(A11="",J11="",K11="Sans suite"),"",MAX(0,IF(L11&lt;&gt;"",L11,TODAY())-J11))</f>
        <v/>
      </c>
      <c r="N11" s="7">
        <f>IF(A11="","",IF(B11="","ID validation manquant",IF(D11="","Date commentaire manquante",IF(AND(OR(K11="Ouverte",K11="En cours"),J11=""),"Échéance action manquante",IF(AND(K11="Clôturée",L11=""),"Date de clôture manquante",IF(AND(OR(K11="Ouverte",K11="En cours"),J11&lt;TODAY()),"Action en retard",IF(AND(L11&lt;&gt;"",D11&lt;&gt;"",L11&lt;D11),"Clôture antérieure au commentaire","")))))))</f>
        <v/>
      </c>
    </row>
    <row r="12">
      <c r="A12" s="15" t="inlineStr">
        <is>
          <t>COM-2026-008</t>
        </is>
      </c>
      <c r="B12" s="15" t="inlineStr">
        <is>
          <t>VAL-2026-010</t>
        </is>
      </c>
      <c r="C12" s="15" t="inlineStr">
        <is>
          <t>V2</t>
        </is>
      </c>
      <c r="D12" s="31" t="n">
        <v>46248</v>
      </c>
      <c r="E12" s="15" t="inlineStr">
        <is>
          <t>Nora Fictive</t>
        </is>
      </c>
      <c r="F12" s="15" t="inlineStr">
        <is>
          <t>Information</t>
        </is>
      </c>
      <c r="G12" s="15" t="inlineStr">
        <is>
          <t>La fiche a été rapprochée du prototype présenté.</t>
        </is>
      </c>
      <c r="H12" s="15" t="inlineStr">
        <is>
          <t>Archiver la note de rapprochement.</t>
        </is>
      </c>
      <c r="I12" s="15" t="inlineStr">
        <is>
          <t>Inès Modèle</t>
        </is>
      </c>
      <c r="J12" s="31" t="n">
        <v>46252</v>
      </c>
      <c r="K12" s="15" t="inlineStr">
        <is>
          <t>Clôturée</t>
        </is>
      </c>
      <c r="L12" s="31" t="n">
        <v>46253</v>
      </c>
      <c r="M12" s="21">
        <f>IF(OR(A12="",J12="",K12="Sans suite"),"",MAX(0,IF(L12&lt;&gt;"",L12,TODAY())-J12))</f>
        <v/>
      </c>
      <c r="N12" s="10">
        <f>IF(A12="","",IF(B12="","ID validation manquant",IF(D12="","Date commentaire manquante",IF(AND(OR(K12="Ouverte",K12="En cours"),J12=""),"Échéance action manquante",IF(AND(K12="Clôturée",L12=""),"Date de clôture manquante",IF(AND(OR(K12="Ouverte",K12="En cours"),J12&lt;TODAY()),"Action en retard",IF(AND(L12&lt;&gt;"",D12&lt;&gt;"",L12&lt;D12),"Clôture antérieure au commentaire","")))))))</f>
        <v/>
      </c>
    </row>
    <row r="13">
      <c r="A13" s="15" t="inlineStr">
        <is>
          <t>COM-2026-009</t>
        </is>
      </c>
      <c r="B13" s="15" t="inlineStr">
        <is>
          <t>VAL-2026-002</t>
        </is>
      </c>
      <c r="C13" s="15" t="inlineStr">
        <is>
          <t>V1</t>
        </is>
      </c>
      <c r="D13" s="31" t="n">
        <v>46268</v>
      </c>
      <c r="E13" s="15" t="inlineStr">
        <is>
          <t>Nora Fictive</t>
        </is>
      </c>
      <c r="F13" s="15" t="inlineStr">
        <is>
          <t>Question</t>
        </is>
      </c>
      <c r="G13" s="15" t="inlineStr">
        <is>
          <t>Vérifier la cohérence du calepinage avec la trame fictive.</t>
        </is>
      </c>
      <c r="H13" s="15" t="inlineStr">
        <is>
          <t>Fournir une réponse illustrée.</t>
        </is>
      </c>
      <c r="I13" s="15" t="inlineStr">
        <is>
          <t>Inès Modèle</t>
        </is>
      </c>
      <c r="J13" s="31" t="n">
        <v>46273</v>
      </c>
      <c r="K13" s="15" t="inlineStr">
        <is>
          <t>Ouverte</t>
        </is>
      </c>
      <c r="L13" s="31" t="n"/>
      <c r="M13" s="19">
        <f>IF(OR(A13="",J13="",K13="Sans suite"),"",MAX(0,IF(L13&lt;&gt;"",L13,TODAY())-J13))</f>
        <v/>
      </c>
      <c r="N13" s="7">
        <f>IF(A13="","",IF(B13="","ID validation manquant",IF(D13="","Date commentaire manquante",IF(AND(OR(K13="Ouverte",K13="En cours"),J13=""),"Échéance action manquante",IF(AND(K13="Clôturée",L13=""),"Date de clôture manquante",IF(AND(OR(K13="Ouverte",K13="En cours"),J13&lt;TODAY()),"Action en retard",IF(AND(L13&lt;&gt;"",D13&lt;&gt;"",L13&lt;D13),"Clôture antérieure au commentaire","")))))))</f>
        <v/>
      </c>
    </row>
    <row r="14">
      <c r="A14" s="15" t="inlineStr">
        <is>
          <t>COM-2026-010</t>
        </is>
      </c>
      <c r="B14" s="15" t="inlineStr">
        <is>
          <t>VAL-2026-005</t>
        </is>
      </c>
      <c r="C14" s="15" t="inlineStr">
        <is>
          <t>V1</t>
        </is>
      </c>
      <c r="D14" s="31" t="n">
        <v>46269</v>
      </c>
      <c r="E14" s="15" t="inlineStr">
        <is>
          <t>Inès Modèle</t>
        </is>
      </c>
      <c r="F14" s="15" t="inlineStr">
        <is>
          <t>Information</t>
        </is>
      </c>
      <c r="G14" s="15" t="inlineStr">
        <is>
          <t>L'échantillon sera présenté lors de la réunion interne.</t>
        </is>
      </c>
      <c r="H14" s="15" t="inlineStr">
        <is>
          <t>Aucune action complémentaire demandée.</t>
        </is>
      </c>
      <c r="I14" s="15" t="inlineStr">
        <is>
          <t>Camille Exemple</t>
        </is>
      </c>
      <c r="J14" s="31" t="n"/>
      <c r="K14" s="15" t="inlineStr">
        <is>
          <t>Sans suite</t>
        </is>
      </c>
      <c r="L14" s="31" t="n">
        <v>46270</v>
      </c>
      <c r="M14" s="21">
        <f>IF(OR(A14="",J14="",K14="Sans suite"),"",MAX(0,IF(L14&lt;&gt;"",L14,TODAY())-J14))</f>
        <v/>
      </c>
      <c r="N14" s="10">
        <f>IF(A14="","",IF(B14="","ID validation manquant",IF(D14="","Date commentaire manquante",IF(AND(OR(K14="Ouverte",K14="En cours"),J14=""),"Échéance action manquante",IF(AND(K14="Clôturée",L14=""),"Date de clôture manquante",IF(AND(OR(K14="Ouverte",K14="En cours"),J14&lt;TODAY()),"Action en retard",IF(AND(L14&lt;&gt;"",D14&lt;&gt;"",L14&lt;D14),"Clôture antérieure au commentaire","")))))))</f>
        <v/>
      </c>
    </row>
    <row r="15">
      <c r="A15" s="15" t="n"/>
      <c r="B15" s="15" t="n"/>
      <c r="C15" s="15" t="n"/>
      <c r="D15" s="31" t="n"/>
      <c r="E15" s="15" t="n"/>
      <c r="F15" s="15" t="n"/>
      <c r="G15" s="15" t="n"/>
      <c r="H15" s="15" t="n"/>
      <c r="I15" s="15" t="n"/>
      <c r="J15" s="31" t="n"/>
      <c r="K15" s="15" t="n"/>
      <c r="L15" s="31" t="n"/>
      <c r="M15" s="19">
        <f>IF(OR(A15="",J15="",K15="Sans suite"),"",MAX(0,IF(L15&lt;&gt;"",L15,TODAY())-J15))</f>
        <v/>
      </c>
      <c r="N15" s="7">
        <f>IF(A15="","",IF(B15="","ID validation manquant",IF(D15="","Date commentaire manquante",IF(AND(OR(K15="Ouverte",K15="En cours"),J15=""),"Échéance action manquante",IF(AND(K15="Clôturée",L15=""),"Date de clôture manquante",IF(AND(OR(K15="Ouverte",K15="En cours"),J15&lt;TODAY()),"Action en retard",IF(AND(L15&lt;&gt;"",D15&lt;&gt;"",L15&lt;D15),"Clôture antérieure au commentaire","")))))))</f>
        <v/>
      </c>
    </row>
    <row r="16">
      <c r="A16" s="15" t="n"/>
      <c r="B16" s="15" t="n"/>
      <c r="C16" s="15" t="n"/>
      <c r="D16" s="31" t="n"/>
      <c r="E16" s="15" t="n"/>
      <c r="F16" s="15" t="n"/>
      <c r="G16" s="15" t="n"/>
      <c r="H16" s="15" t="n"/>
      <c r="I16" s="15" t="n"/>
      <c r="J16" s="31" t="n"/>
      <c r="K16" s="15" t="n"/>
      <c r="L16" s="31" t="n"/>
      <c r="M16" s="21">
        <f>IF(OR(A16="",J16="",K16="Sans suite"),"",MAX(0,IF(L16&lt;&gt;"",L16,TODAY())-J16))</f>
        <v/>
      </c>
      <c r="N16" s="10">
        <f>IF(A16="","",IF(B16="","ID validation manquant",IF(D16="","Date commentaire manquante",IF(AND(OR(K16="Ouverte",K16="En cours"),J16=""),"Échéance action manquante",IF(AND(K16="Clôturée",L16=""),"Date de clôture manquante",IF(AND(OR(K16="Ouverte",K16="En cours"),J16&lt;TODAY()),"Action en retard",IF(AND(L16&lt;&gt;"",D16&lt;&gt;"",L16&lt;D16),"Clôture antérieure au commentaire","")))))))</f>
        <v/>
      </c>
    </row>
    <row r="17">
      <c r="A17" s="15" t="n"/>
      <c r="B17" s="15" t="n"/>
      <c r="C17" s="15" t="n"/>
      <c r="D17" s="31" t="n"/>
      <c r="E17" s="15" t="n"/>
      <c r="F17" s="15" t="n"/>
      <c r="G17" s="15" t="n"/>
      <c r="H17" s="15" t="n"/>
      <c r="I17" s="15" t="n"/>
      <c r="J17" s="31" t="n"/>
      <c r="K17" s="15" t="n"/>
      <c r="L17" s="31" t="n"/>
      <c r="M17" s="19">
        <f>IF(OR(A17="",J17="",K17="Sans suite"),"",MAX(0,IF(L17&lt;&gt;"",L17,TODAY())-J17))</f>
        <v/>
      </c>
      <c r="N17" s="7">
        <f>IF(A17="","",IF(B17="","ID validation manquant",IF(D17="","Date commentaire manquante",IF(AND(OR(K17="Ouverte",K17="En cours"),J17=""),"Échéance action manquante",IF(AND(K17="Clôturée",L17=""),"Date de clôture manquante",IF(AND(OR(K17="Ouverte",K17="En cours"),J17&lt;TODAY()),"Action en retard",IF(AND(L17&lt;&gt;"",D17&lt;&gt;"",L17&lt;D17),"Clôture antérieure au commentaire","")))))))</f>
        <v/>
      </c>
    </row>
    <row r="18">
      <c r="A18" s="15" t="n"/>
      <c r="B18" s="15" t="n"/>
      <c r="C18" s="15" t="n"/>
      <c r="D18" s="31" t="n"/>
      <c r="E18" s="15" t="n"/>
      <c r="F18" s="15" t="n"/>
      <c r="G18" s="15" t="n"/>
      <c r="H18" s="15" t="n"/>
      <c r="I18" s="15" t="n"/>
      <c r="J18" s="31" t="n"/>
      <c r="K18" s="15" t="n"/>
      <c r="L18" s="31" t="n"/>
      <c r="M18" s="21">
        <f>IF(OR(A18="",J18="",K18="Sans suite"),"",MAX(0,IF(L18&lt;&gt;"",L18,TODAY())-J18))</f>
        <v/>
      </c>
      <c r="N18" s="10">
        <f>IF(A18="","",IF(B18="","ID validation manquant",IF(D18="","Date commentaire manquante",IF(AND(OR(K18="Ouverte",K18="En cours"),J18=""),"Échéance action manquante",IF(AND(K18="Clôturée",L18=""),"Date de clôture manquante",IF(AND(OR(K18="Ouverte",K18="En cours"),J18&lt;TODAY()),"Action en retard",IF(AND(L18&lt;&gt;"",D18&lt;&gt;"",L18&lt;D18),"Clôture antérieure au commentaire","")))))))</f>
        <v/>
      </c>
    </row>
    <row r="19">
      <c r="A19" s="15" t="n"/>
      <c r="B19" s="15" t="n"/>
      <c r="C19" s="15" t="n"/>
      <c r="D19" s="31" t="n"/>
      <c r="E19" s="15" t="n"/>
      <c r="F19" s="15" t="n"/>
      <c r="G19" s="15" t="n"/>
      <c r="H19" s="15" t="n"/>
      <c r="I19" s="15" t="n"/>
      <c r="J19" s="31" t="n"/>
      <c r="K19" s="15" t="n"/>
      <c r="L19" s="31" t="n"/>
      <c r="M19" s="19">
        <f>IF(OR(A19="",J19="",K19="Sans suite"),"",MAX(0,IF(L19&lt;&gt;"",L19,TODAY())-J19))</f>
        <v/>
      </c>
      <c r="N19" s="7">
        <f>IF(A19="","",IF(B19="","ID validation manquant",IF(D19="","Date commentaire manquante",IF(AND(OR(K19="Ouverte",K19="En cours"),J19=""),"Échéance action manquante",IF(AND(K19="Clôturée",L19=""),"Date de clôture manquante",IF(AND(OR(K19="Ouverte",K19="En cours"),J19&lt;TODAY()),"Action en retard",IF(AND(L19&lt;&gt;"",D19&lt;&gt;"",L19&lt;D19),"Clôture antérieure au commentaire","")))))))</f>
        <v/>
      </c>
    </row>
    <row r="20">
      <c r="A20" s="15" t="n"/>
      <c r="B20" s="15" t="n"/>
      <c r="C20" s="15" t="n"/>
      <c r="D20" s="31" t="n"/>
      <c r="E20" s="15" t="n"/>
      <c r="F20" s="15" t="n"/>
      <c r="G20" s="15" t="n"/>
      <c r="H20" s="15" t="n"/>
      <c r="I20" s="15" t="n"/>
      <c r="J20" s="31" t="n"/>
      <c r="K20" s="15" t="n"/>
      <c r="L20" s="31" t="n"/>
      <c r="M20" s="21">
        <f>IF(OR(A20="",J20="",K20="Sans suite"),"",MAX(0,IF(L20&lt;&gt;"",L20,TODAY())-J20))</f>
        <v/>
      </c>
      <c r="N20" s="10">
        <f>IF(A20="","",IF(B20="","ID validation manquant",IF(D20="","Date commentaire manquante",IF(AND(OR(K20="Ouverte",K20="En cours"),J20=""),"Échéance action manquante",IF(AND(K20="Clôturée",L20=""),"Date de clôture manquante",IF(AND(OR(K20="Ouverte",K20="En cours"),J20&lt;TODAY()),"Action en retard",IF(AND(L20&lt;&gt;"",D20&lt;&gt;"",L20&lt;D20),"Clôture antérieure au commentaire","")))))))</f>
        <v/>
      </c>
    </row>
    <row r="21">
      <c r="A21" s="15" t="n"/>
      <c r="B21" s="15" t="n"/>
      <c r="C21" s="15" t="n"/>
      <c r="D21" s="31" t="n"/>
      <c r="E21" s="15" t="n"/>
      <c r="F21" s="15" t="n"/>
      <c r="G21" s="15" t="n"/>
      <c r="H21" s="15" t="n"/>
      <c r="I21" s="15" t="n"/>
      <c r="J21" s="31" t="n"/>
      <c r="K21" s="15" t="n"/>
      <c r="L21" s="31" t="n"/>
      <c r="M21" s="19">
        <f>IF(OR(A21="",J21="",K21="Sans suite"),"",MAX(0,IF(L21&lt;&gt;"",L21,TODAY())-J21))</f>
        <v/>
      </c>
      <c r="N21" s="7">
        <f>IF(A21="","",IF(B21="","ID validation manquant",IF(D21="","Date commentaire manquante",IF(AND(OR(K21="Ouverte",K21="En cours"),J21=""),"Échéance action manquante",IF(AND(K21="Clôturée",L21=""),"Date de clôture manquante",IF(AND(OR(K21="Ouverte",K21="En cours"),J21&lt;TODAY()),"Action en retard",IF(AND(L21&lt;&gt;"",D21&lt;&gt;"",L21&lt;D21),"Clôture antérieure au commentaire","")))))))</f>
        <v/>
      </c>
    </row>
    <row r="22">
      <c r="A22" s="15" t="n"/>
      <c r="B22" s="15" t="n"/>
      <c r="C22" s="15" t="n"/>
      <c r="D22" s="31" t="n"/>
      <c r="E22" s="15" t="n"/>
      <c r="F22" s="15" t="n"/>
      <c r="G22" s="15" t="n"/>
      <c r="H22" s="15" t="n"/>
      <c r="I22" s="15" t="n"/>
      <c r="J22" s="31" t="n"/>
      <c r="K22" s="15" t="n"/>
      <c r="L22" s="31" t="n"/>
      <c r="M22" s="21">
        <f>IF(OR(A22="",J22="",K22="Sans suite"),"",MAX(0,IF(L22&lt;&gt;"",L22,TODAY())-J22))</f>
        <v/>
      </c>
      <c r="N22" s="10">
        <f>IF(A22="","",IF(B22="","ID validation manquant",IF(D22="","Date commentaire manquante",IF(AND(OR(K22="Ouverte",K22="En cours"),J22=""),"Échéance action manquante",IF(AND(K22="Clôturée",L22=""),"Date de clôture manquante",IF(AND(OR(K22="Ouverte",K22="En cours"),J22&lt;TODAY()),"Action en retard",IF(AND(L22&lt;&gt;"",D22&lt;&gt;"",L22&lt;D22),"Clôture antérieure au commentaire","")))))))</f>
        <v/>
      </c>
    </row>
    <row r="23">
      <c r="A23" s="15" t="n"/>
      <c r="B23" s="15" t="n"/>
      <c r="C23" s="15" t="n"/>
      <c r="D23" s="31" t="n"/>
      <c r="E23" s="15" t="n"/>
      <c r="F23" s="15" t="n"/>
      <c r="G23" s="15" t="n"/>
      <c r="H23" s="15" t="n"/>
      <c r="I23" s="15" t="n"/>
      <c r="J23" s="31" t="n"/>
      <c r="K23" s="15" t="n"/>
      <c r="L23" s="31" t="n"/>
      <c r="M23" s="19">
        <f>IF(OR(A23="",J23="",K23="Sans suite"),"",MAX(0,IF(L23&lt;&gt;"",L23,TODAY())-J23))</f>
        <v/>
      </c>
      <c r="N23" s="7">
        <f>IF(A23="","",IF(B23="","ID validation manquant",IF(D23="","Date commentaire manquante",IF(AND(OR(K23="Ouverte",K23="En cours"),J23=""),"Échéance action manquante",IF(AND(K23="Clôturée",L23=""),"Date de clôture manquante",IF(AND(OR(K23="Ouverte",K23="En cours"),J23&lt;TODAY()),"Action en retard",IF(AND(L23&lt;&gt;"",D23&lt;&gt;"",L23&lt;D23),"Clôture antérieure au commentaire","")))))))</f>
        <v/>
      </c>
    </row>
    <row r="24">
      <c r="A24" s="15" t="n"/>
      <c r="B24" s="15" t="n"/>
      <c r="C24" s="15" t="n"/>
      <c r="D24" s="31" t="n"/>
      <c r="E24" s="15" t="n"/>
      <c r="F24" s="15" t="n"/>
      <c r="G24" s="15" t="n"/>
      <c r="H24" s="15" t="n"/>
      <c r="I24" s="15" t="n"/>
      <c r="J24" s="31" t="n"/>
      <c r="K24" s="15" t="n"/>
      <c r="L24" s="31" t="n"/>
      <c r="M24" s="21">
        <f>IF(OR(A24="",J24="",K24="Sans suite"),"",MAX(0,IF(L24&lt;&gt;"",L24,TODAY())-J24))</f>
        <v/>
      </c>
      <c r="N24" s="10">
        <f>IF(A24="","",IF(B24="","ID validation manquant",IF(D24="","Date commentaire manquante",IF(AND(OR(K24="Ouverte",K24="En cours"),J24=""),"Échéance action manquante",IF(AND(K24="Clôturée",L24=""),"Date de clôture manquante",IF(AND(OR(K24="Ouverte",K24="En cours"),J24&lt;TODAY()),"Action en retard",IF(AND(L24&lt;&gt;"",D24&lt;&gt;"",L24&lt;D24),"Clôture antérieure au commentaire","")))))))</f>
        <v/>
      </c>
    </row>
    <row r="25">
      <c r="A25" s="15" t="n"/>
      <c r="B25" s="15" t="n"/>
      <c r="C25" s="15" t="n"/>
      <c r="D25" s="31" t="n"/>
      <c r="E25" s="15" t="n"/>
      <c r="F25" s="15" t="n"/>
      <c r="G25" s="15" t="n"/>
      <c r="H25" s="15" t="n"/>
      <c r="I25" s="15" t="n"/>
      <c r="J25" s="31" t="n"/>
      <c r="K25" s="15" t="n"/>
      <c r="L25" s="31" t="n"/>
      <c r="M25" s="19">
        <f>IF(OR(A25="",J25="",K25="Sans suite"),"",MAX(0,IF(L25&lt;&gt;"",L25,TODAY())-J25))</f>
        <v/>
      </c>
      <c r="N25" s="7">
        <f>IF(A25="","",IF(B25="","ID validation manquant",IF(D25="","Date commentaire manquante",IF(AND(OR(K25="Ouverte",K25="En cours"),J25=""),"Échéance action manquante",IF(AND(K25="Clôturée",L25=""),"Date de clôture manquante",IF(AND(OR(K25="Ouverte",K25="En cours"),J25&lt;TODAY()),"Action en retard",IF(AND(L25&lt;&gt;"",D25&lt;&gt;"",L25&lt;D25),"Clôture antérieure au commentaire","")))))))</f>
        <v/>
      </c>
    </row>
    <row r="26">
      <c r="A26" s="15" t="n"/>
      <c r="B26" s="15" t="n"/>
      <c r="C26" s="15" t="n"/>
      <c r="D26" s="31" t="n"/>
      <c r="E26" s="15" t="n"/>
      <c r="F26" s="15" t="n"/>
      <c r="G26" s="15" t="n"/>
      <c r="H26" s="15" t="n"/>
      <c r="I26" s="15" t="n"/>
      <c r="J26" s="31" t="n"/>
      <c r="K26" s="15" t="n"/>
      <c r="L26" s="31" t="n"/>
      <c r="M26" s="21">
        <f>IF(OR(A26="",J26="",K26="Sans suite"),"",MAX(0,IF(L26&lt;&gt;"",L26,TODAY())-J26))</f>
        <v/>
      </c>
      <c r="N26" s="10">
        <f>IF(A26="","",IF(B26="","ID validation manquant",IF(D26="","Date commentaire manquante",IF(AND(OR(K26="Ouverte",K26="En cours"),J26=""),"Échéance action manquante",IF(AND(K26="Clôturée",L26=""),"Date de clôture manquante",IF(AND(OR(K26="Ouverte",K26="En cours"),J26&lt;TODAY()),"Action en retard",IF(AND(L26&lt;&gt;"",D26&lt;&gt;"",L26&lt;D26),"Clôture antérieure au commentaire","")))))))</f>
        <v/>
      </c>
    </row>
    <row r="27">
      <c r="A27" s="15" t="n"/>
      <c r="B27" s="15" t="n"/>
      <c r="C27" s="15" t="n"/>
      <c r="D27" s="31" t="n"/>
      <c r="E27" s="15" t="n"/>
      <c r="F27" s="15" t="n"/>
      <c r="G27" s="15" t="n"/>
      <c r="H27" s="15" t="n"/>
      <c r="I27" s="15" t="n"/>
      <c r="J27" s="31" t="n"/>
      <c r="K27" s="15" t="n"/>
      <c r="L27" s="31" t="n"/>
      <c r="M27" s="19">
        <f>IF(OR(A27="",J27="",K27="Sans suite"),"",MAX(0,IF(L27&lt;&gt;"",L27,TODAY())-J27))</f>
        <v/>
      </c>
      <c r="N27" s="7">
        <f>IF(A27="","",IF(B27="","ID validation manquant",IF(D27="","Date commentaire manquante",IF(AND(OR(K27="Ouverte",K27="En cours"),J27=""),"Échéance action manquante",IF(AND(K27="Clôturée",L27=""),"Date de clôture manquante",IF(AND(OR(K27="Ouverte",K27="En cours"),J27&lt;TODAY()),"Action en retard",IF(AND(L27&lt;&gt;"",D27&lt;&gt;"",L27&lt;D27),"Clôture antérieure au commentaire","")))))))</f>
        <v/>
      </c>
    </row>
    <row r="28">
      <c r="A28" s="15" t="n"/>
      <c r="B28" s="15" t="n"/>
      <c r="C28" s="15" t="n"/>
      <c r="D28" s="31" t="n"/>
      <c r="E28" s="15" t="n"/>
      <c r="F28" s="15" t="n"/>
      <c r="G28" s="15" t="n"/>
      <c r="H28" s="15" t="n"/>
      <c r="I28" s="15" t="n"/>
      <c r="J28" s="31" t="n"/>
      <c r="K28" s="15" t="n"/>
      <c r="L28" s="31" t="n"/>
      <c r="M28" s="21">
        <f>IF(OR(A28="",J28="",K28="Sans suite"),"",MAX(0,IF(L28&lt;&gt;"",L28,TODAY())-J28))</f>
        <v/>
      </c>
      <c r="N28" s="10">
        <f>IF(A28="","",IF(B28="","ID validation manquant",IF(D28="","Date commentaire manquante",IF(AND(OR(K28="Ouverte",K28="En cours"),J28=""),"Échéance action manquante",IF(AND(K28="Clôturée",L28=""),"Date de clôture manquante",IF(AND(OR(K28="Ouverte",K28="En cours"),J28&lt;TODAY()),"Action en retard",IF(AND(L28&lt;&gt;"",D28&lt;&gt;"",L28&lt;D28),"Clôture antérieure au commentaire","")))))))</f>
        <v/>
      </c>
    </row>
    <row r="29">
      <c r="A29" s="15" t="n"/>
      <c r="B29" s="15" t="n"/>
      <c r="C29" s="15" t="n"/>
      <c r="D29" s="31" t="n"/>
      <c r="E29" s="15" t="n"/>
      <c r="F29" s="15" t="n"/>
      <c r="G29" s="15" t="n"/>
      <c r="H29" s="15" t="n"/>
      <c r="I29" s="15" t="n"/>
      <c r="J29" s="31" t="n"/>
      <c r="K29" s="15" t="n"/>
      <c r="L29" s="31" t="n"/>
      <c r="M29" s="19">
        <f>IF(OR(A29="",J29="",K29="Sans suite"),"",MAX(0,IF(L29&lt;&gt;"",L29,TODAY())-J29))</f>
        <v/>
      </c>
      <c r="N29" s="7">
        <f>IF(A29="","",IF(B29="","ID validation manquant",IF(D29="","Date commentaire manquante",IF(AND(OR(K29="Ouverte",K29="En cours"),J29=""),"Échéance action manquante",IF(AND(K29="Clôturée",L29=""),"Date de clôture manquante",IF(AND(OR(K29="Ouverte",K29="En cours"),J29&lt;TODAY()),"Action en retard",IF(AND(L29&lt;&gt;"",D29&lt;&gt;"",L29&lt;D29),"Clôture antérieure au commentaire","")))))))</f>
        <v/>
      </c>
    </row>
    <row r="30">
      <c r="A30" s="15" t="n"/>
      <c r="B30" s="15" t="n"/>
      <c r="C30" s="15" t="n"/>
      <c r="D30" s="31" t="n"/>
      <c r="E30" s="15" t="n"/>
      <c r="F30" s="15" t="n"/>
      <c r="G30" s="15" t="n"/>
      <c r="H30" s="15" t="n"/>
      <c r="I30" s="15" t="n"/>
      <c r="J30" s="31" t="n"/>
      <c r="K30" s="15" t="n"/>
      <c r="L30" s="31" t="n"/>
      <c r="M30" s="21">
        <f>IF(OR(A30="",J30="",K30="Sans suite"),"",MAX(0,IF(L30&lt;&gt;"",L30,TODAY())-J30))</f>
        <v/>
      </c>
      <c r="N30" s="10">
        <f>IF(A30="","",IF(B30="","ID validation manquant",IF(D30="","Date commentaire manquante",IF(AND(OR(K30="Ouverte",K30="En cours"),J30=""),"Échéance action manquante",IF(AND(K30="Clôturée",L30=""),"Date de clôture manquante",IF(AND(OR(K30="Ouverte",K30="En cours"),J30&lt;TODAY()),"Action en retard",IF(AND(L30&lt;&gt;"",D30&lt;&gt;"",L30&lt;D30),"Clôture antérieure au commentaire","")))))))</f>
        <v/>
      </c>
    </row>
    <row r="31">
      <c r="A31" s="15" t="n"/>
      <c r="B31" s="15" t="n"/>
      <c r="C31" s="15" t="n"/>
      <c r="D31" s="31" t="n"/>
      <c r="E31" s="15" t="n"/>
      <c r="F31" s="15" t="n"/>
      <c r="G31" s="15" t="n"/>
      <c r="H31" s="15" t="n"/>
      <c r="I31" s="15" t="n"/>
      <c r="J31" s="31" t="n"/>
      <c r="K31" s="15" t="n"/>
      <c r="L31" s="31" t="n"/>
      <c r="M31" s="19">
        <f>IF(OR(A31="",J31="",K31="Sans suite"),"",MAX(0,IF(L31&lt;&gt;"",L31,TODAY())-J31))</f>
        <v/>
      </c>
      <c r="N31" s="7">
        <f>IF(A31="","",IF(B31="","ID validation manquant",IF(D31="","Date commentaire manquante",IF(AND(OR(K31="Ouverte",K31="En cours"),J31=""),"Échéance action manquante",IF(AND(K31="Clôturée",L31=""),"Date de clôture manquante",IF(AND(OR(K31="Ouverte",K31="En cours"),J31&lt;TODAY()),"Action en retard",IF(AND(L31&lt;&gt;"",D31&lt;&gt;"",L31&lt;D31),"Clôture antérieure au commentaire","")))))))</f>
        <v/>
      </c>
    </row>
    <row r="32">
      <c r="A32" s="15" t="n"/>
      <c r="B32" s="15" t="n"/>
      <c r="C32" s="15" t="n"/>
      <c r="D32" s="31" t="n"/>
      <c r="E32" s="15" t="n"/>
      <c r="F32" s="15" t="n"/>
      <c r="G32" s="15" t="n"/>
      <c r="H32" s="15" t="n"/>
      <c r="I32" s="15" t="n"/>
      <c r="J32" s="31" t="n"/>
      <c r="K32" s="15" t="n"/>
      <c r="L32" s="31" t="n"/>
      <c r="M32" s="21">
        <f>IF(OR(A32="",J32="",K32="Sans suite"),"",MAX(0,IF(L32&lt;&gt;"",L32,TODAY())-J32))</f>
        <v/>
      </c>
      <c r="N32" s="10">
        <f>IF(A32="","",IF(B32="","ID validation manquant",IF(D32="","Date commentaire manquante",IF(AND(OR(K32="Ouverte",K32="En cours"),J32=""),"Échéance action manquante",IF(AND(K32="Clôturée",L32=""),"Date de clôture manquante",IF(AND(OR(K32="Ouverte",K32="En cours"),J32&lt;TODAY()),"Action en retard",IF(AND(L32&lt;&gt;"",D32&lt;&gt;"",L32&lt;D32),"Clôture antérieure au commentaire","")))))))</f>
        <v/>
      </c>
    </row>
    <row r="33">
      <c r="A33" s="15" t="n"/>
      <c r="B33" s="15" t="n"/>
      <c r="C33" s="15" t="n"/>
      <c r="D33" s="31" t="n"/>
      <c r="E33" s="15" t="n"/>
      <c r="F33" s="15" t="n"/>
      <c r="G33" s="15" t="n"/>
      <c r="H33" s="15" t="n"/>
      <c r="I33" s="15" t="n"/>
      <c r="J33" s="31" t="n"/>
      <c r="K33" s="15" t="n"/>
      <c r="L33" s="31" t="n"/>
      <c r="M33" s="19">
        <f>IF(OR(A33="",J33="",K33="Sans suite"),"",MAX(0,IF(L33&lt;&gt;"",L33,TODAY())-J33))</f>
        <v/>
      </c>
      <c r="N33" s="7">
        <f>IF(A33="","",IF(B33="","ID validation manquant",IF(D33="","Date commentaire manquante",IF(AND(OR(K33="Ouverte",K33="En cours"),J33=""),"Échéance action manquante",IF(AND(K33="Clôturée",L33=""),"Date de clôture manquante",IF(AND(OR(K33="Ouverte",K33="En cours"),J33&lt;TODAY()),"Action en retard",IF(AND(L33&lt;&gt;"",D33&lt;&gt;"",L33&lt;D33),"Clôture antérieure au commentaire","")))))))</f>
        <v/>
      </c>
    </row>
    <row r="34">
      <c r="A34" s="15" t="n"/>
      <c r="B34" s="15" t="n"/>
      <c r="C34" s="15" t="n"/>
      <c r="D34" s="31" t="n"/>
      <c r="E34" s="15" t="n"/>
      <c r="F34" s="15" t="n"/>
      <c r="G34" s="15" t="n"/>
      <c r="H34" s="15" t="n"/>
      <c r="I34" s="15" t="n"/>
      <c r="J34" s="31" t="n"/>
      <c r="K34" s="15" t="n"/>
      <c r="L34" s="31" t="n"/>
      <c r="M34" s="21">
        <f>IF(OR(A34="",J34="",K34="Sans suite"),"",MAX(0,IF(L34&lt;&gt;"",L34,TODAY())-J34))</f>
        <v/>
      </c>
      <c r="N34" s="10">
        <f>IF(A34="","",IF(B34="","ID validation manquant",IF(D34="","Date commentaire manquante",IF(AND(OR(K34="Ouverte",K34="En cours"),J34=""),"Échéance action manquante",IF(AND(K34="Clôturée",L34=""),"Date de clôture manquante",IF(AND(OR(K34="Ouverte",K34="En cours"),J34&lt;TODAY()),"Action en retard",IF(AND(L34&lt;&gt;"",D34&lt;&gt;"",L34&lt;D34),"Clôture antérieure au commentaire","")))))))</f>
        <v/>
      </c>
    </row>
    <row r="35">
      <c r="A35" s="15" t="n"/>
      <c r="B35" s="15" t="n"/>
      <c r="C35" s="15" t="n"/>
      <c r="D35" s="31" t="n"/>
      <c r="E35" s="15" t="n"/>
      <c r="F35" s="15" t="n"/>
      <c r="G35" s="15" t="n"/>
      <c r="H35" s="15" t="n"/>
      <c r="I35" s="15" t="n"/>
      <c r="J35" s="31" t="n"/>
      <c r="K35" s="15" t="n"/>
      <c r="L35" s="31" t="n"/>
      <c r="M35" s="19">
        <f>IF(OR(A35="",J35="",K35="Sans suite"),"",MAX(0,IF(L35&lt;&gt;"",L35,TODAY())-J35))</f>
        <v/>
      </c>
      <c r="N35" s="7">
        <f>IF(A35="","",IF(B35="","ID validation manquant",IF(D35="","Date commentaire manquante",IF(AND(OR(K35="Ouverte",K35="En cours"),J35=""),"Échéance action manquante",IF(AND(K35="Clôturée",L35=""),"Date de clôture manquante",IF(AND(OR(K35="Ouverte",K35="En cours"),J35&lt;TODAY()),"Action en retard",IF(AND(L35&lt;&gt;"",D35&lt;&gt;"",L35&lt;D35),"Clôture antérieure au commentaire","")))))))</f>
        <v/>
      </c>
    </row>
    <row r="36">
      <c r="A36" s="15" t="n"/>
      <c r="B36" s="15" t="n"/>
      <c r="C36" s="15" t="n"/>
      <c r="D36" s="31" t="n"/>
      <c r="E36" s="15" t="n"/>
      <c r="F36" s="15" t="n"/>
      <c r="G36" s="15" t="n"/>
      <c r="H36" s="15" t="n"/>
      <c r="I36" s="15" t="n"/>
      <c r="J36" s="31" t="n"/>
      <c r="K36" s="15" t="n"/>
      <c r="L36" s="31" t="n"/>
      <c r="M36" s="21">
        <f>IF(OR(A36="",J36="",K36="Sans suite"),"",MAX(0,IF(L36&lt;&gt;"",L36,TODAY())-J36))</f>
        <v/>
      </c>
      <c r="N36" s="10">
        <f>IF(A36="","",IF(B36="","ID validation manquant",IF(D36="","Date commentaire manquante",IF(AND(OR(K36="Ouverte",K36="En cours"),J36=""),"Échéance action manquante",IF(AND(K36="Clôturée",L36=""),"Date de clôture manquante",IF(AND(OR(K36="Ouverte",K36="En cours"),J36&lt;TODAY()),"Action en retard",IF(AND(L36&lt;&gt;"",D36&lt;&gt;"",L36&lt;D36),"Clôture antérieure au commentaire","")))))))</f>
        <v/>
      </c>
    </row>
    <row r="37">
      <c r="A37" s="15" t="n"/>
      <c r="B37" s="15" t="n"/>
      <c r="C37" s="15" t="n"/>
      <c r="D37" s="31" t="n"/>
      <c r="E37" s="15" t="n"/>
      <c r="F37" s="15" t="n"/>
      <c r="G37" s="15" t="n"/>
      <c r="H37" s="15" t="n"/>
      <c r="I37" s="15" t="n"/>
      <c r="J37" s="31" t="n"/>
      <c r="K37" s="15" t="n"/>
      <c r="L37" s="31" t="n"/>
      <c r="M37" s="19">
        <f>IF(OR(A37="",J37="",K37="Sans suite"),"",MAX(0,IF(L37&lt;&gt;"",L37,TODAY())-J37))</f>
        <v/>
      </c>
      <c r="N37" s="7">
        <f>IF(A37="","",IF(B37="","ID validation manquant",IF(D37="","Date commentaire manquante",IF(AND(OR(K37="Ouverte",K37="En cours"),J37=""),"Échéance action manquante",IF(AND(K37="Clôturée",L37=""),"Date de clôture manquante",IF(AND(OR(K37="Ouverte",K37="En cours"),J37&lt;TODAY()),"Action en retard",IF(AND(L37&lt;&gt;"",D37&lt;&gt;"",L37&lt;D37),"Clôture antérieure au commentaire","")))))))</f>
        <v/>
      </c>
    </row>
    <row r="38">
      <c r="A38" s="15" t="n"/>
      <c r="B38" s="15" t="n"/>
      <c r="C38" s="15" t="n"/>
      <c r="D38" s="31" t="n"/>
      <c r="E38" s="15" t="n"/>
      <c r="F38" s="15" t="n"/>
      <c r="G38" s="15" t="n"/>
      <c r="H38" s="15" t="n"/>
      <c r="I38" s="15" t="n"/>
      <c r="J38" s="31" t="n"/>
      <c r="K38" s="15" t="n"/>
      <c r="L38" s="31" t="n"/>
      <c r="M38" s="21">
        <f>IF(OR(A38="",J38="",K38="Sans suite"),"",MAX(0,IF(L38&lt;&gt;"",L38,TODAY())-J38))</f>
        <v/>
      </c>
      <c r="N38" s="10">
        <f>IF(A38="","",IF(B38="","ID validation manquant",IF(D38="","Date commentaire manquante",IF(AND(OR(K38="Ouverte",K38="En cours"),J38=""),"Échéance action manquante",IF(AND(K38="Clôturée",L38=""),"Date de clôture manquante",IF(AND(OR(K38="Ouverte",K38="En cours"),J38&lt;TODAY()),"Action en retard",IF(AND(L38&lt;&gt;"",D38&lt;&gt;"",L38&lt;D38),"Clôture antérieure au commentaire","")))))))</f>
        <v/>
      </c>
    </row>
    <row r="39">
      <c r="A39" s="15" t="n"/>
      <c r="B39" s="15" t="n"/>
      <c r="C39" s="15" t="n"/>
      <c r="D39" s="31" t="n"/>
      <c r="E39" s="15" t="n"/>
      <c r="F39" s="15" t="n"/>
      <c r="G39" s="15" t="n"/>
      <c r="H39" s="15" t="n"/>
      <c r="I39" s="15" t="n"/>
      <c r="J39" s="31" t="n"/>
      <c r="K39" s="15" t="n"/>
      <c r="L39" s="31" t="n"/>
      <c r="M39" s="19">
        <f>IF(OR(A39="",J39="",K39="Sans suite"),"",MAX(0,IF(L39&lt;&gt;"",L39,TODAY())-J39))</f>
        <v/>
      </c>
      <c r="N39" s="7">
        <f>IF(A39="","",IF(B39="","ID validation manquant",IF(D39="","Date commentaire manquante",IF(AND(OR(K39="Ouverte",K39="En cours"),J39=""),"Échéance action manquante",IF(AND(K39="Clôturée",L39=""),"Date de clôture manquante",IF(AND(OR(K39="Ouverte",K39="En cours"),J39&lt;TODAY()),"Action en retard",IF(AND(L39&lt;&gt;"",D39&lt;&gt;"",L39&lt;D39),"Clôture antérieure au commentaire","")))))))</f>
        <v/>
      </c>
    </row>
    <row r="40">
      <c r="A40" s="15" t="n"/>
      <c r="B40" s="15" t="n"/>
      <c r="C40" s="15" t="n"/>
      <c r="D40" s="31" t="n"/>
      <c r="E40" s="15" t="n"/>
      <c r="F40" s="15" t="n"/>
      <c r="G40" s="15" t="n"/>
      <c r="H40" s="15" t="n"/>
      <c r="I40" s="15" t="n"/>
      <c r="J40" s="31" t="n"/>
      <c r="K40" s="15" t="n"/>
      <c r="L40" s="31" t="n"/>
      <c r="M40" s="21">
        <f>IF(OR(A40="",J40="",K40="Sans suite"),"",MAX(0,IF(L40&lt;&gt;"",L40,TODAY())-J40))</f>
        <v/>
      </c>
      <c r="N40" s="10">
        <f>IF(A40="","",IF(B40="","ID validation manquant",IF(D40="","Date commentaire manquante",IF(AND(OR(K40="Ouverte",K40="En cours"),J40=""),"Échéance action manquante",IF(AND(K40="Clôturée",L40=""),"Date de clôture manquante",IF(AND(OR(K40="Ouverte",K40="En cours"),J40&lt;TODAY()),"Action en retard",IF(AND(L40&lt;&gt;"",D40&lt;&gt;"",L40&lt;D40),"Clôture antérieure au commentaire","")))))))</f>
        <v/>
      </c>
    </row>
    <row r="41">
      <c r="A41" s="15" t="n"/>
      <c r="B41" s="15" t="n"/>
      <c r="C41" s="15" t="n"/>
      <c r="D41" s="31" t="n"/>
      <c r="E41" s="15" t="n"/>
      <c r="F41" s="15" t="n"/>
      <c r="G41" s="15" t="n"/>
      <c r="H41" s="15" t="n"/>
      <c r="I41" s="15" t="n"/>
      <c r="J41" s="31" t="n"/>
      <c r="K41" s="15" t="n"/>
      <c r="L41" s="31" t="n"/>
      <c r="M41" s="19">
        <f>IF(OR(A41="",J41="",K41="Sans suite"),"",MAX(0,IF(L41&lt;&gt;"",L41,TODAY())-J41))</f>
        <v/>
      </c>
      <c r="N41" s="7">
        <f>IF(A41="","",IF(B41="","ID validation manquant",IF(D41="","Date commentaire manquante",IF(AND(OR(K41="Ouverte",K41="En cours"),J41=""),"Échéance action manquante",IF(AND(K41="Clôturée",L41=""),"Date de clôture manquante",IF(AND(OR(K41="Ouverte",K41="En cours"),J41&lt;TODAY()),"Action en retard",IF(AND(L41&lt;&gt;"",D41&lt;&gt;"",L41&lt;D41),"Clôture antérieure au commentaire","")))))))</f>
        <v/>
      </c>
    </row>
    <row r="42">
      <c r="A42" s="15" t="n"/>
      <c r="B42" s="15" t="n"/>
      <c r="C42" s="15" t="n"/>
      <c r="D42" s="31" t="n"/>
      <c r="E42" s="15" t="n"/>
      <c r="F42" s="15" t="n"/>
      <c r="G42" s="15" t="n"/>
      <c r="H42" s="15" t="n"/>
      <c r="I42" s="15" t="n"/>
      <c r="J42" s="31" t="n"/>
      <c r="K42" s="15" t="n"/>
      <c r="L42" s="31" t="n"/>
      <c r="M42" s="21">
        <f>IF(OR(A42="",J42="",K42="Sans suite"),"",MAX(0,IF(L42&lt;&gt;"",L42,TODAY())-J42))</f>
        <v/>
      </c>
      <c r="N42" s="10">
        <f>IF(A42="","",IF(B42="","ID validation manquant",IF(D42="","Date commentaire manquante",IF(AND(OR(K42="Ouverte",K42="En cours"),J42=""),"Échéance action manquante",IF(AND(K42="Clôturée",L42=""),"Date de clôture manquante",IF(AND(OR(K42="Ouverte",K42="En cours"),J42&lt;TODAY()),"Action en retard",IF(AND(L42&lt;&gt;"",D42&lt;&gt;"",L42&lt;D42),"Clôture antérieure au commentaire","")))))))</f>
        <v/>
      </c>
    </row>
    <row r="43">
      <c r="A43" s="15" t="n"/>
      <c r="B43" s="15" t="n"/>
      <c r="C43" s="15" t="n"/>
      <c r="D43" s="31" t="n"/>
      <c r="E43" s="15" t="n"/>
      <c r="F43" s="15" t="n"/>
      <c r="G43" s="15" t="n"/>
      <c r="H43" s="15" t="n"/>
      <c r="I43" s="15" t="n"/>
      <c r="J43" s="31" t="n"/>
      <c r="K43" s="15" t="n"/>
      <c r="L43" s="31" t="n"/>
      <c r="M43" s="19">
        <f>IF(OR(A43="",J43="",K43="Sans suite"),"",MAX(0,IF(L43&lt;&gt;"",L43,TODAY())-J43))</f>
        <v/>
      </c>
      <c r="N43" s="7">
        <f>IF(A43="","",IF(B43="","ID validation manquant",IF(D43="","Date commentaire manquante",IF(AND(OR(K43="Ouverte",K43="En cours"),J43=""),"Échéance action manquante",IF(AND(K43="Clôturée",L43=""),"Date de clôture manquante",IF(AND(OR(K43="Ouverte",K43="En cours"),J43&lt;TODAY()),"Action en retard",IF(AND(L43&lt;&gt;"",D43&lt;&gt;"",L43&lt;D43),"Clôture antérieure au commentaire","")))))))</f>
        <v/>
      </c>
    </row>
    <row r="44">
      <c r="A44" s="15" t="n"/>
      <c r="B44" s="15" t="n"/>
      <c r="C44" s="15" t="n"/>
      <c r="D44" s="31" t="n"/>
      <c r="E44" s="15" t="n"/>
      <c r="F44" s="15" t="n"/>
      <c r="G44" s="15" t="n"/>
      <c r="H44" s="15" t="n"/>
      <c r="I44" s="15" t="n"/>
      <c r="J44" s="31" t="n"/>
      <c r="K44" s="15" t="n"/>
      <c r="L44" s="31" t="n"/>
      <c r="M44" s="21">
        <f>IF(OR(A44="",J44="",K44="Sans suite"),"",MAX(0,IF(L44&lt;&gt;"",L44,TODAY())-J44))</f>
        <v/>
      </c>
      <c r="N44" s="10">
        <f>IF(A44="","",IF(B44="","ID validation manquant",IF(D44="","Date commentaire manquante",IF(AND(OR(K44="Ouverte",K44="En cours"),J44=""),"Échéance action manquante",IF(AND(K44="Clôturée",L44=""),"Date de clôture manquante",IF(AND(OR(K44="Ouverte",K44="En cours"),J44&lt;TODAY()),"Action en retard",IF(AND(L44&lt;&gt;"",D44&lt;&gt;"",L44&lt;D44),"Clôture antérieure au commentaire","")))))))</f>
        <v/>
      </c>
    </row>
    <row r="45">
      <c r="A45" s="15" t="n"/>
      <c r="B45" s="15" t="n"/>
      <c r="C45" s="15" t="n"/>
      <c r="D45" s="31" t="n"/>
      <c r="E45" s="15" t="n"/>
      <c r="F45" s="15" t="n"/>
      <c r="G45" s="15" t="n"/>
      <c r="H45" s="15" t="n"/>
      <c r="I45" s="15" t="n"/>
      <c r="J45" s="31" t="n"/>
      <c r="K45" s="15" t="n"/>
      <c r="L45" s="31" t="n"/>
      <c r="M45" s="19">
        <f>IF(OR(A45="",J45="",K45="Sans suite"),"",MAX(0,IF(L45&lt;&gt;"",L45,TODAY())-J45))</f>
        <v/>
      </c>
      <c r="N45" s="7">
        <f>IF(A45="","",IF(B45="","ID validation manquant",IF(D45="","Date commentaire manquante",IF(AND(OR(K45="Ouverte",K45="En cours"),J45=""),"Échéance action manquante",IF(AND(K45="Clôturée",L45=""),"Date de clôture manquante",IF(AND(OR(K45="Ouverte",K45="En cours"),J45&lt;TODAY()),"Action en retard",IF(AND(L45&lt;&gt;"",D45&lt;&gt;"",L45&lt;D45),"Clôture antérieure au commentaire","")))))))</f>
        <v/>
      </c>
    </row>
    <row r="46">
      <c r="A46" s="15" t="n"/>
      <c r="B46" s="15" t="n"/>
      <c r="C46" s="15" t="n"/>
      <c r="D46" s="31" t="n"/>
      <c r="E46" s="15" t="n"/>
      <c r="F46" s="15" t="n"/>
      <c r="G46" s="15" t="n"/>
      <c r="H46" s="15" t="n"/>
      <c r="I46" s="15" t="n"/>
      <c r="J46" s="31" t="n"/>
      <c r="K46" s="15" t="n"/>
      <c r="L46" s="31" t="n"/>
      <c r="M46" s="21">
        <f>IF(OR(A46="",J46="",K46="Sans suite"),"",MAX(0,IF(L46&lt;&gt;"",L46,TODAY())-J46))</f>
        <v/>
      </c>
      <c r="N46" s="10">
        <f>IF(A46="","",IF(B46="","ID validation manquant",IF(D46="","Date commentaire manquante",IF(AND(OR(K46="Ouverte",K46="En cours"),J46=""),"Échéance action manquante",IF(AND(K46="Clôturée",L46=""),"Date de clôture manquante",IF(AND(OR(K46="Ouverte",K46="En cours"),J46&lt;TODAY()),"Action en retard",IF(AND(L46&lt;&gt;"",D46&lt;&gt;"",L46&lt;D46),"Clôture antérieure au commentaire","")))))))</f>
        <v/>
      </c>
    </row>
    <row r="47">
      <c r="A47" s="15" t="n"/>
      <c r="B47" s="15" t="n"/>
      <c r="C47" s="15" t="n"/>
      <c r="D47" s="31" t="n"/>
      <c r="E47" s="15" t="n"/>
      <c r="F47" s="15" t="n"/>
      <c r="G47" s="15" t="n"/>
      <c r="H47" s="15" t="n"/>
      <c r="I47" s="15" t="n"/>
      <c r="J47" s="31" t="n"/>
      <c r="K47" s="15" t="n"/>
      <c r="L47" s="31" t="n"/>
      <c r="M47" s="19">
        <f>IF(OR(A47="",J47="",K47="Sans suite"),"",MAX(0,IF(L47&lt;&gt;"",L47,TODAY())-J47))</f>
        <v/>
      </c>
      <c r="N47" s="7">
        <f>IF(A47="","",IF(B47="","ID validation manquant",IF(D47="","Date commentaire manquante",IF(AND(OR(K47="Ouverte",K47="En cours"),J47=""),"Échéance action manquante",IF(AND(K47="Clôturée",L47=""),"Date de clôture manquante",IF(AND(OR(K47="Ouverte",K47="En cours"),J47&lt;TODAY()),"Action en retard",IF(AND(L47&lt;&gt;"",D47&lt;&gt;"",L47&lt;D47),"Clôture antérieure au commentaire","")))))))</f>
        <v/>
      </c>
    </row>
    <row r="48">
      <c r="A48" s="15" t="n"/>
      <c r="B48" s="15" t="n"/>
      <c r="C48" s="15" t="n"/>
      <c r="D48" s="31" t="n"/>
      <c r="E48" s="15" t="n"/>
      <c r="F48" s="15" t="n"/>
      <c r="G48" s="15" t="n"/>
      <c r="H48" s="15" t="n"/>
      <c r="I48" s="15" t="n"/>
      <c r="J48" s="31" t="n"/>
      <c r="K48" s="15" t="n"/>
      <c r="L48" s="31" t="n"/>
      <c r="M48" s="21">
        <f>IF(OR(A48="",J48="",K48="Sans suite"),"",MAX(0,IF(L48&lt;&gt;"",L48,TODAY())-J48))</f>
        <v/>
      </c>
      <c r="N48" s="10">
        <f>IF(A48="","",IF(B48="","ID validation manquant",IF(D48="","Date commentaire manquante",IF(AND(OR(K48="Ouverte",K48="En cours"),J48=""),"Échéance action manquante",IF(AND(K48="Clôturée",L48=""),"Date de clôture manquante",IF(AND(OR(K48="Ouverte",K48="En cours"),J48&lt;TODAY()),"Action en retard",IF(AND(L48&lt;&gt;"",D48&lt;&gt;"",L48&lt;D48),"Clôture antérieure au commentaire","")))))))</f>
        <v/>
      </c>
    </row>
    <row r="49">
      <c r="A49" s="15" t="n"/>
      <c r="B49" s="15" t="n"/>
      <c r="C49" s="15" t="n"/>
      <c r="D49" s="31" t="n"/>
      <c r="E49" s="15" t="n"/>
      <c r="F49" s="15" t="n"/>
      <c r="G49" s="15" t="n"/>
      <c r="H49" s="15" t="n"/>
      <c r="I49" s="15" t="n"/>
      <c r="J49" s="31" t="n"/>
      <c r="K49" s="15" t="n"/>
      <c r="L49" s="31" t="n"/>
      <c r="M49" s="19">
        <f>IF(OR(A49="",J49="",K49="Sans suite"),"",MAX(0,IF(L49&lt;&gt;"",L49,TODAY())-J49))</f>
        <v/>
      </c>
      <c r="N49" s="7">
        <f>IF(A49="","",IF(B49="","ID validation manquant",IF(D49="","Date commentaire manquante",IF(AND(OR(K49="Ouverte",K49="En cours"),J49=""),"Échéance action manquante",IF(AND(K49="Clôturée",L49=""),"Date de clôture manquante",IF(AND(OR(K49="Ouverte",K49="En cours"),J49&lt;TODAY()),"Action en retard",IF(AND(L49&lt;&gt;"",D49&lt;&gt;"",L49&lt;D49),"Clôture antérieure au commentaire","")))))))</f>
        <v/>
      </c>
    </row>
    <row r="50">
      <c r="A50" s="15" t="n"/>
      <c r="B50" s="15" t="n"/>
      <c r="C50" s="15" t="n"/>
      <c r="D50" s="31" t="n"/>
      <c r="E50" s="15" t="n"/>
      <c r="F50" s="15" t="n"/>
      <c r="G50" s="15" t="n"/>
      <c r="H50" s="15" t="n"/>
      <c r="I50" s="15" t="n"/>
      <c r="J50" s="31" t="n"/>
      <c r="K50" s="15" t="n"/>
      <c r="L50" s="31" t="n"/>
      <c r="M50" s="21">
        <f>IF(OR(A50="",J50="",K50="Sans suite"),"",MAX(0,IF(L50&lt;&gt;"",L50,TODAY())-J50))</f>
        <v/>
      </c>
      <c r="N50" s="10">
        <f>IF(A50="","",IF(B50="","ID validation manquant",IF(D50="","Date commentaire manquante",IF(AND(OR(K50="Ouverte",K50="En cours"),J50=""),"Échéance action manquante",IF(AND(K50="Clôturée",L50=""),"Date de clôture manquante",IF(AND(OR(K50="Ouverte",K50="En cours"),J50&lt;TODAY()),"Action en retard",IF(AND(L50&lt;&gt;"",D50&lt;&gt;"",L50&lt;D50),"Clôture antérieure au commentaire","")))))))</f>
        <v/>
      </c>
    </row>
    <row r="51">
      <c r="A51" s="15" t="n"/>
      <c r="B51" s="15" t="n"/>
      <c r="C51" s="15" t="n"/>
      <c r="D51" s="31" t="n"/>
      <c r="E51" s="15" t="n"/>
      <c r="F51" s="15" t="n"/>
      <c r="G51" s="15" t="n"/>
      <c r="H51" s="15" t="n"/>
      <c r="I51" s="15" t="n"/>
      <c r="J51" s="31" t="n"/>
      <c r="K51" s="15" t="n"/>
      <c r="L51" s="31" t="n"/>
      <c r="M51" s="19">
        <f>IF(OR(A51="",J51="",K51="Sans suite"),"",MAX(0,IF(L51&lt;&gt;"",L51,TODAY())-J51))</f>
        <v/>
      </c>
      <c r="N51" s="7">
        <f>IF(A51="","",IF(B51="","ID validation manquant",IF(D51="","Date commentaire manquante",IF(AND(OR(K51="Ouverte",K51="En cours"),J51=""),"Échéance action manquante",IF(AND(K51="Clôturée",L51=""),"Date de clôture manquante",IF(AND(OR(K51="Ouverte",K51="En cours"),J51&lt;TODAY()),"Action en retard",IF(AND(L51&lt;&gt;"",D51&lt;&gt;"",L51&lt;D51),"Clôture antérieure au commentaire","")))))))</f>
        <v/>
      </c>
    </row>
    <row r="52">
      <c r="A52" s="15" t="n"/>
      <c r="B52" s="15" t="n"/>
      <c r="C52" s="15" t="n"/>
      <c r="D52" s="31" t="n"/>
      <c r="E52" s="15" t="n"/>
      <c r="F52" s="15" t="n"/>
      <c r="G52" s="15" t="n"/>
      <c r="H52" s="15" t="n"/>
      <c r="I52" s="15" t="n"/>
      <c r="J52" s="31" t="n"/>
      <c r="K52" s="15" t="n"/>
      <c r="L52" s="31" t="n"/>
      <c r="M52" s="21">
        <f>IF(OR(A52="",J52="",K52="Sans suite"),"",MAX(0,IF(L52&lt;&gt;"",L52,TODAY())-J52))</f>
        <v/>
      </c>
      <c r="N52" s="10">
        <f>IF(A52="","",IF(B52="","ID validation manquant",IF(D52="","Date commentaire manquante",IF(AND(OR(K52="Ouverte",K52="En cours"),J52=""),"Échéance action manquante",IF(AND(K52="Clôturée",L52=""),"Date de clôture manquante",IF(AND(OR(K52="Ouverte",K52="En cours"),J52&lt;TODAY()),"Action en retard",IF(AND(L52&lt;&gt;"",D52&lt;&gt;"",L52&lt;D52),"Clôture antérieure au commentaire","")))))))</f>
        <v/>
      </c>
    </row>
    <row r="53">
      <c r="A53" s="15" t="n"/>
      <c r="B53" s="15" t="n"/>
      <c r="C53" s="15" t="n"/>
      <c r="D53" s="31" t="n"/>
      <c r="E53" s="15" t="n"/>
      <c r="F53" s="15" t="n"/>
      <c r="G53" s="15" t="n"/>
      <c r="H53" s="15" t="n"/>
      <c r="I53" s="15" t="n"/>
      <c r="J53" s="31" t="n"/>
      <c r="K53" s="15" t="n"/>
      <c r="L53" s="31" t="n"/>
      <c r="M53" s="19">
        <f>IF(OR(A53="",J53="",K53="Sans suite"),"",MAX(0,IF(L53&lt;&gt;"",L53,TODAY())-J53))</f>
        <v/>
      </c>
      <c r="N53" s="7">
        <f>IF(A53="","",IF(B53="","ID validation manquant",IF(D53="","Date commentaire manquante",IF(AND(OR(K53="Ouverte",K53="En cours"),J53=""),"Échéance action manquante",IF(AND(K53="Clôturée",L53=""),"Date de clôture manquante",IF(AND(OR(K53="Ouverte",K53="En cours"),J53&lt;TODAY()),"Action en retard",IF(AND(L53&lt;&gt;"",D53&lt;&gt;"",L53&lt;D53),"Clôture antérieure au commentaire","")))))))</f>
        <v/>
      </c>
    </row>
    <row r="54">
      <c r="A54" s="15" t="n"/>
      <c r="B54" s="15" t="n"/>
      <c r="C54" s="15" t="n"/>
      <c r="D54" s="31" t="n"/>
      <c r="E54" s="15" t="n"/>
      <c r="F54" s="15" t="n"/>
      <c r="G54" s="15" t="n"/>
      <c r="H54" s="15" t="n"/>
      <c r="I54" s="15" t="n"/>
      <c r="J54" s="31" t="n"/>
      <c r="K54" s="15" t="n"/>
      <c r="L54" s="31" t="n"/>
      <c r="M54" s="21">
        <f>IF(OR(A54="",J54="",K54="Sans suite"),"",MAX(0,IF(L54&lt;&gt;"",L54,TODAY())-J54))</f>
        <v/>
      </c>
      <c r="N54" s="10">
        <f>IF(A54="","",IF(B54="","ID validation manquant",IF(D54="","Date commentaire manquante",IF(AND(OR(K54="Ouverte",K54="En cours"),J54=""),"Échéance action manquante",IF(AND(K54="Clôturée",L54=""),"Date de clôture manquante",IF(AND(OR(K54="Ouverte",K54="En cours"),J54&lt;TODAY()),"Action en retard",IF(AND(L54&lt;&gt;"",D54&lt;&gt;"",L54&lt;D54),"Clôture antérieure au commentaire","")))))))</f>
        <v/>
      </c>
    </row>
    <row r="55">
      <c r="A55" s="15" t="n"/>
      <c r="B55" s="15" t="n"/>
      <c r="C55" s="15" t="n"/>
      <c r="D55" s="31" t="n"/>
      <c r="E55" s="15" t="n"/>
      <c r="F55" s="15" t="n"/>
      <c r="G55" s="15" t="n"/>
      <c r="H55" s="15" t="n"/>
      <c r="I55" s="15" t="n"/>
      <c r="J55" s="31" t="n"/>
      <c r="K55" s="15" t="n"/>
      <c r="L55" s="31" t="n"/>
      <c r="M55" s="19">
        <f>IF(OR(A55="",J55="",K55="Sans suite"),"",MAX(0,IF(L55&lt;&gt;"",L55,TODAY())-J55))</f>
        <v/>
      </c>
      <c r="N55" s="7">
        <f>IF(A55="","",IF(B55="","ID validation manquant",IF(D55="","Date commentaire manquante",IF(AND(OR(K55="Ouverte",K55="En cours"),J55=""),"Échéance action manquante",IF(AND(K55="Clôturée",L55=""),"Date de clôture manquante",IF(AND(OR(K55="Ouverte",K55="En cours"),J55&lt;TODAY()),"Action en retard",IF(AND(L55&lt;&gt;"",D55&lt;&gt;"",L55&lt;D55),"Clôture antérieure au commentaire","")))))))</f>
        <v/>
      </c>
    </row>
    <row r="56">
      <c r="A56" s="15" t="n"/>
      <c r="B56" s="15" t="n"/>
      <c r="C56" s="15" t="n"/>
      <c r="D56" s="31" t="n"/>
      <c r="E56" s="15" t="n"/>
      <c r="F56" s="15" t="n"/>
      <c r="G56" s="15" t="n"/>
      <c r="H56" s="15" t="n"/>
      <c r="I56" s="15" t="n"/>
      <c r="J56" s="31" t="n"/>
      <c r="K56" s="15" t="n"/>
      <c r="L56" s="31" t="n"/>
      <c r="M56" s="21">
        <f>IF(OR(A56="",J56="",K56="Sans suite"),"",MAX(0,IF(L56&lt;&gt;"",L56,TODAY())-J56))</f>
        <v/>
      </c>
      <c r="N56" s="10">
        <f>IF(A56="","",IF(B56="","ID validation manquant",IF(D56="","Date commentaire manquante",IF(AND(OR(K56="Ouverte",K56="En cours"),J56=""),"Échéance action manquante",IF(AND(K56="Clôturée",L56=""),"Date de clôture manquante",IF(AND(OR(K56="Ouverte",K56="En cours"),J56&lt;TODAY()),"Action en retard",IF(AND(L56&lt;&gt;"",D56&lt;&gt;"",L56&lt;D56),"Clôture antérieure au commentaire","")))))))</f>
        <v/>
      </c>
    </row>
    <row r="57">
      <c r="A57" s="15" t="n"/>
      <c r="B57" s="15" t="n"/>
      <c r="C57" s="15" t="n"/>
      <c r="D57" s="31" t="n"/>
      <c r="E57" s="15" t="n"/>
      <c r="F57" s="15" t="n"/>
      <c r="G57" s="15" t="n"/>
      <c r="H57" s="15" t="n"/>
      <c r="I57" s="15" t="n"/>
      <c r="J57" s="31" t="n"/>
      <c r="K57" s="15" t="n"/>
      <c r="L57" s="31" t="n"/>
      <c r="M57" s="19">
        <f>IF(OR(A57="",J57="",K57="Sans suite"),"",MAX(0,IF(L57&lt;&gt;"",L57,TODAY())-J57))</f>
        <v/>
      </c>
      <c r="N57" s="7">
        <f>IF(A57="","",IF(B57="","ID validation manquant",IF(D57="","Date commentaire manquante",IF(AND(OR(K57="Ouverte",K57="En cours"),J57=""),"Échéance action manquante",IF(AND(K57="Clôturée",L57=""),"Date de clôture manquante",IF(AND(OR(K57="Ouverte",K57="En cours"),J57&lt;TODAY()),"Action en retard",IF(AND(L57&lt;&gt;"",D57&lt;&gt;"",L57&lt;D57),"Clôture antérieure au commentaire","")))))))</f>
        <v/>
      </c>
    </row>
    <row r="58">
      <c r="A58" s="15" t="n"/>
      <c r="B58" s="15" t="n"/>
      <c r="C58" s="15" t="n"/>
      <c r="D58" s="31" t="n"/>
      <c r="E58" s="15" t="n"/>
      <c r="F58" s="15" t="n"/>
      <c r="G58" s="15" t="n"/>
      <c r="H58" s="15" t="n"/>
      <c r="I58" s="15" t="n"/>
      <c r="J58" s="31" t="n"/>
      <c r="K58" s="15" t="n"/>
      <c r="L58" s="31" t="n"/>
      <c r="M58" s="21">
        <f>IF(OR(A58="",J58="",K58="Sans suite"),"",MAX(0,IF(L58&lt;&gt;"",L58,TODAY())-J58))</f>
        <v/>
      </c>
      <c r="N58" s="10">
        <f>IF(A58="","",IF(B58="","ID validation manquant",IF(D58="","Date commentaire manquante",IF(AND(OR(K58="Ouverte",K58="En cours"),J58=""),"Échéance action manquante",IF(AND(K58="Clôturée",L58=""),"Date de clôture manquante",IF(AND(OR(K58="Ouverte",K58="En cours"),J58&lt;TODAY()),"Action en retard",IF(AND(L58&lt;&gt;"",D58&lt;&gt;"",L58&lt;D58),"Clôture antérieure au commentaire","")))))))</f>
        <v/>
      </c>
    </row>
    <row r="59">
      <c r="A59" s="15" t="n"/>
      <c r="B59" s="15" t="n"/>
      <c r="C59" s="15" t="n"/>
      <c r="D59" s="31" t="n"/>
      <c r="E59" s="15" t="n"/>
      <c r="F59" s="15" t="n"/>
      <c r="G59" s="15" t="n"/>
      <c r="H59" s="15" t="n"/>
      <c r="I59" s="15" t="n"/>
      <c r="J59" s="31" t="n"/>
      <c r="K59" s="15" t="n"/>
      <c r="L59" s="31" t="n"/>
      <c r="M59" s="19">
        <f>IF(OR(A59="",J59="",K59="Sans suite"),"",MAX(0,IF(L59&lt;&gt;"",L59,TODAY())-J59))</f>
        <v/>
      </c>
      <c r="N59" s="7">
        <f>IF(A59="","",IF(B59="","ID validation manquant",IF(D59="","Date commentaire manquante",IF(AND(OR(K59="Ouverte",K59="En cours"),J59=""),"Échéance action manquante",IF(AND(K59="Clôturée",L59=""),"Date de clôture manquante",IF(AND(OR(K59="Ouverte",K59="En cours"),J59&lt;TODAY()),"Action en retard",IF(AND(L59&lt;&gt;"",D59&lt;&gt;"",L59&lt;D59),"Clôture antérieure au commentaire","")))))))</f>
        <v/>
      </c>
    </row>
    <row r="60">
      <c r="A60" s="15" t="n"/>
      <c r="B60" s="15" t="n"/>
      <c r="C60" s="15" t="n"/>
      <c r="D60" s="31" t="n"/>
      <c r="E60" s="15" t="n"/>
      <c r="F60" s="15" t="n"/>
      <c r="G60" s="15" t="n"/>
      <c r="H60" s="15" t="n"/>
      <c r="I60" s="15" t="n"/>
      <c r="J60" s="31" t="n"/>
      <c r="K60" s="15" t="n"/>
      <c r="L60" s="31" t="n"/>
      <c r="M60" s="21">
        <f>IF(OR(A60="",J60="",K60="Sans suite"),"",MAX(0,IF(L60&lt;&gt;"",L60,TODAY())-J60))</f>
        <v/>
      </c>
      <c r="N60" s="10">
        <f>IF(A60="","",IF(B60="","ID validation manquant",IF(D60="","Date commentaire manquante",IF(AND(OR(K60="Ouverte",K60="En cours"),J60=""),"Échéance action manquante",IF(AND(K60="Clôturée",L60=""),"Date de clôture manquante",IF(AND(OR(K60="Ouverte",K60="En cours"),J60&lt;TODAY()),"Action en retard",IF(AND(L60&lt;&gt;"",D60&lt;&gt;"",L60&lt;D60),"Clôture antérieure au commentaire","")))))))</f>
        <v/>
      </c>
    </row>
    <row r="61">
      <c r="A61" s="15" t="n"/>
      <c r="B61" s="15" t="n"/>
      <c r="C61" s="15" t="n"/>
      <c r="D61" s="31" t="n"/>
      <c r="E61" s="15" t="n"/>
      <c r="F61" s="15" t="n"/>
      <c r="G61" s="15" t="n"/>
      <c r="H61" s="15" t="n"/>
      <c r="I61" s="15" t="n"/>
      <c r="J61" s="31" t="n"/>
      <c r="K61" s="15" t="n"/>
      <c r="L61" s="31" t="n"/>
      <c r="M61" s="19">
        <f>IF(OR(A61="",J61="",K61="Sans suite"),"",MAX(0,IF(L61&lt;&gt;"",L61,TODAY())-J61))</f>
        <v/>
      </c>
      <c r="N61" s="7">
        <f>IF(A61="","",IF(B61="","ID validation manquant",IF(D61="","Date commentaire manquante",IF(AND(OR(K61="Ouverte",K61="En cours"),J61=""),"Échéance action manquante",IF(AND(K61="Clôturée",L61=""),"Date de clôture manquante",IF(AND(OR(K61="Ouverte",K61="En cours"),J61&lt;TODAY()),"Action en retard",IF(AND(L61&lt;&gt;"",D61&lt;&gt;"",L61&lt;D61),"Clôture antérieure au commentaire","")))))))</f>
        <v/>
      </c>
    </row>
    <row r="62">
      <c r="A62" s="15" t="n"/>
      <c r="B62" s="15" t="n"/>
      <c r="C62" s="15" t="n"/>
      <c r="D62" s="31" t="n"/>
      <c r="E62" s="15" t="n"/>
      <c r="F62" s="15" t="n"/>
      <c r="G62" s="15" t="n"/>
      <c r="H62" s="15" t="n"/>
      <c r="I62" s="15" t="n"/>
      <c r="J62" s="31" t="n"/>
      <c r="K62" s="15" t="n"/>
      <c r="L62" s="31" t="n"/>
      <c r="M62" s="21">
        <f>IF(OR(A62="",J62="",K62="Sans suite"),"",MAX(0,IF(L62&lt;&gt;"",L62,TODAY())-J62))</f>
        <v/>
      </c>
      <c r="N62" s="10">
        <f>IF(A62="","",IF(B62="","ID validation manquant",IF(D62="","Date commentaire manquante",IF(AND(OR(K62="Ouverte",K62="En cours"),J62=""),"Échéance action manquante",IF(AND(K62="Clôturée",L62=""),"Date de clôture manquante",IF(AND(OR(K62="Ouverte",K62="En cours"),J62&lt;TODAY()),"Action en retard",IF(AND(L62&lt;&gt;"",D62&lt;&gt;"",L62&lt;D62),"Clôture antérieure au commentaire","")))))))</f>
        <v/>
      </c>
    </row>
    <row r="63">
      <c r="A63" s="15" t="n"/>
      <c r="B63" s="15" t="n"/>
      <c r="C63" s="15" t="n"/>
      <c r="D63" s="31" t="n"/>
      <c r="E63" s="15" t="n"/>
      <c r="F63" s="15" t="n"/>
      <c r="G63" s="15" t="n"/>
      <c r="H63" s="15" t="n"/>
      <c r="I63" s="15" t="n"/>
      <c r="J63" s="31" t="n"/>
      <c r="K63" s="15" t="n"/>
      <c r="L63" s="31" t="n"/>
      <c r="M63" s="19">
        <f>IF(OR(A63="",J63="",K63="Sans suite"),"",MAX(0,IF(L63&lt;&gt;"",L63,TODAY())-J63))</f>
        <v/>
      </c>
      <c r="N63" s="7">
        <f>IF(A63="","",IF(B63="","ID validation manquant",IF(D63="","Date commentaire manquante",IF(AND(OR(K63="Ouverte",K63="En cours"),J63=""),"Échéance action manquante",IF(AND(K63="Clôturée",L63=""),"Date de clôture manquante",IF(AND(OR(K63="Ouverte",K63="En cours"),J63&lt;TODAY()),"Action en retard",IF(AND(L63&lt;&gt;"",D63&lt;&gt;"",L63&lt;D63),"Clôture antérieure au commentaire","")))))))</f>
        <v/>
      </c>
    </row>
    <row r="64">
      <c r="A64" s="15" t="n"/>
      <c r="B64" s="15" t="n"/>
      <c r="C64" s="15" t="n"/>
      <c r="D64" s="31" t="n"/>
      <c r="E64" s="15" t="n"/>
      <c r="F64" s="15" t="n"/>
      <c r="G64" s="15" t="n"/>
      <c r="H64" s="15" t="n"/>
      <c r="I64" s="15" t="n"/>
      <c r="J64" s="31" t="n"/>
      <c r="K64" s="15" t="n"/>
      <c r="L64" s="31" t="n"/>
      <c r="M64" s="21">
        <f>IF(OR(A64="",J64="",K64="Sans suite"),"",MAX(0,IF(L64&lt;&gt;"",L64,TODAY())-J64))</f>
        <v/>
      </c>
      <c r="N64" s="10">
        <f>IF(A64="","",IF(B64="","ID validation manquant",IF(D64="","Date commentaire manquante",IF(AND(OR(K64="Ouverte",K64="En cours"),J64=""),"Échéance action manquante",IF(AND(K64="Clôturée",L64=""),"Date de clôture manquante",IF(AND(OR(K64="Ouverte",K64="En cours"),J64&lt;TODAY()),"Action en retard",IF(AND(L64&lt;&gt;"",D64&lt;&gt;"",L64&lt;D64),"Clôture antérieure au commentaire","")))))))</f>
        <v/>
      </c>
    </row>
    <row r="65">
      <c r="A65" s="15" t="n"/>
      <c r="B65" s="15" t="n"/>
      <c r="C65" s="15" t="n"/>
      <c r="D65" s="31" t="n"/>
      <c r="E65" s="15" t="n"/>
      <c r="F65" s="15" t="n"/>
      <c r="G65" s="15" t="n"/>
      <c r="H65" s="15" t="n"/>
      <c r="I65" s="15" t="n"/>
      <c r="J65" s="31" t="n"/>
      <c r="K65" s="15" t="n"/>
      <c r="L65" s="31" t="n"/>
      <c r="M65" s="19">
        <f>IF(OR(A65="",J65="",K65="Sans suite"),"",MAX(0,IF(L65&lt;&gt;"",L65,TODAY())-J65))</f>
        <v/>
      </c>
      <c r="N65" s="7">
        <f>IF(A65="","",IF(B65="","ID validation manquant",IF(D65="","Date commentaire manquante",IF(AND(OR(K65="Ouverte",K65="En cours"),J65=""),"Échéance action manquante",IF(AND(K65="Clôturée",L65=""),"Date de clôture manquante",IF(AND(OR(K65="Ouverte",K65="En cours"),J65&lt;TODAY()),"Action en retard",IF(AND(L65&lt;&gt;"",D65&lt;&gt;"",L65&lt;D65),"Clôture antérieure au commentaire","")))))))</f>
        <v/>
      </c>
    </row>
    <row r="66">
      <c r="A66" s="15" t="n"/>
      <c r="B66" s="15" t="n"/>
      <c r="C66" s="15" t="n"/>
      <c r="D66" s="31" t="n"/>
      <c r="E66" s="15" t="n"/>
      <c r="F66" s="15" t="n"/>
      <c r="G66" s="15" t="n"/>
      <c r="H66" s="15" t="n"/>
      <c r="I66" s="15" t="n"/>
      <c r="J66" s="31" t="n"/>
      <c r="K66" s="15" t="n"/>
      <c r="L66" s="31" t="n"/>
      <c r="M66" s="21">
        <f>IF(OR(A66="",J66="",K66="Sans suite"),"",MAX(0,IF(L66&lt;&gt;"",L66,TODAY())-J66))</f>
        <v/>
      </c>
      <c r="N66" s="10">
        <f>IF(A66="","",IF(B66="","ID validation manquant",IF(D66="","Date commentaire manquante",IF(AND(OR(K66="Ouverte",K66="En cours"),J66=""),"Échéance action manquante",IF(AND(K66="Clôturée",L66=""),"Date de clôture manquante",IF(AND(OR(K66="Ouverte",K66="En cours"),J66&lt;TODAY()),"Action en retard",IF(AND(L66&lt;&gt;"",D66&lt;&gt;"",L66&lt;D66),"Clôture antérieure au commentaire","")))))))</f>
        <v/>
      </c>
    </row>
    <row r="67">
      <c r="A67" s="15" t="n"/>
      <c r="B67" s="15" t="n"/>
      <c r="C67" s="15" t="n"/>
      <c r="D67" s="31" t="n"/>
      <c r="E67" s="15" t="n"/>
      <c r="F67" s="15" t="n"/>
      <c r="G67" s="15" t="n"/>
      <c r="H67" s="15" t="n"/>
      <c r="I67" s="15" t="n"/>
      <c r="J67" s="31" t="n"/>
      <c r="K67" s="15" t="n"/>
      <c r="L67" s="31" t="n"/>
      <c r="M67" s="19">
        <f>IF(OR(A67="",J67="",K67="Sans suite"),"",MAX(0,IF(L67&lt;&gt;"",L67,TODAY())-J67))</f>
        <v/>
      </c>
      <c r="N67" s="7">
        <f>IF(A67="","",IF(B67="","ID validation manquant",IF(D67="","Date commentaire manquante",IF(AND(OR(K67="Ouverte",K67="En cours"),J67=""),"Échéance action manquante",IF(AND(K67="Clôturée",L67=""),"Date de clôture manquante",IF(AND(OR(K67="Ouverte",K67="En cours"),J67&lt;TODAY()),"Action en retard",IF(AND(L67&lt;&gt;"",D67&lt;&gt;"",L67&lt;D67),"Clôture antérieure au commentaire","")))))))</f>
        <v/>
      </c>
    </row>
    <row r="68">
      <c r="A68" s="15" t="n"/>
      <c r="B68" s="15" t="n"/>
      <c r="C68" s="15" t="n"/>
      <c r="D68" s="31" t="n"/>
      <c r="E68" s="15" t="n"/>
      <c r="F68" s="15" t="n"/>
      <c r="G68" s="15" t="n"/>
      <c r="H68" s="15" t="n"/>
      <c r="I68" s="15" t="n"/>
      <c r="J68" s="31" t="n"/>
      <c r="K68" s="15" t="n"/>
      <c r="L68" s="31" t="n"/>
      <c r="M68" s="21">
        <f>IF(OR(A68="",J68="",K68="Sans suite"),"",MAX(0,IF(L68&lt;&gt;"",L68,TODAY())-J68))</f>
        <v/>
      </c>
      <c r="N68" s="10">
        <f>IF(A68="","",IF(B68="","ID validation manquant",IF(D68="","Date commentaire manquante",IF(AND(OR(K68="Ouverte",K68="En cours"),J68=""),"Échéance action manquante",IF(AND(K68="Clôturée",L68=""),"Date de clôture manquante",IF(AND(OR(K68="Ouverte",K68="En cours"),J68&lt;TODAY()),"Action en retard",IF(AND(L68&lt;&gt;"",D68&lt;&gt;"",L68&lt;D68),"Clôture antérieure au commentaire","")))))))</f>
        <v/>
      </c>
    </row>
    <row r="69">
      <c r="A69" s="15" t="n"/>
      <c r="B69" s="15" t="n"/>
      <c r="C69" s="15" t="n"/>
      <c r="D69" s="31" t="n"/>
      <c r="E69" s="15" t="n"/>
      <c r="F69" s="15" t="n"/>
      <c r="G69" s="15" t="n"/>
      <c r="H69" s="15" t="n"/>
      <c r="I69" s="15" t="n"/>
      <c r="J69" s="31" t="n"/>
      <c r="K69" s="15" t="n"/>
      <c r="L69" s="31" t="n"/>
      <c r="M69" s="19">
        <f>IF(OR(A69="",J69="",K69="Sans suite"),"",MAX(0,IF(L69&lt;&gt;"",L69,TODAY())-J69))</f>
        <v/>
      </c>
      <c r="N69" s="7">
        <f>IF(A69="","",IF(B69="","ID validation manquant",IF(D69="","Date commentaire manquante",IF(AND(OR(K69="Ouverte",K69="En cours"),J69=""),"Échéance action manquante",IF(AND(K69="Clôturée",L69=""),"Date de clôture manquante",IF(AND(OR(K69="Ouverte",K69="En cours"),J69&lt;TODAY()),"Action en retard",IF(AND(L69&lt;&gt;"",D69&lt;&gt;"",L69&lt;D69),"Clôture antérieure au commentaire","")))))))</f>
        <v/>
      </c>
    </row>
    <row r="70">
      <c r="A70" s="15" t="n"/>
      <c r="B70" s="15" t="n"/>
      <c r="C70" s="15" t="n"/>
      <c r="D70" s="31" t="n"/>
      <c r="E70" s="15" t="n"/>
      <c r="F70" s="15" t="n"/>
      <c r="G70" s="15" t="n"/>
      <c r="H70" s="15" t="n"/>
      <c r="I70" s="15" t="n"/>
      <c r="J70" s="31" t="n"/>
      <c r="K70" s="15" t="n"/>
      <c r="L70" s="31" t="n"/>
      <c r="M70" s="21">
        <f>IF(OR(A70="",J70="",K70="Sans suite"),"",MAX(0,IF(L70&lt;&gt;"",L70,TODAY())-J70))</f>
        <v/>
      </c>
      <c r="N70" s="10">
        <f>IF(A70="","",IF(B70="","ID validation manquant",IF(D70="","Date commentaire manquante",IF(AND(OR(K70="Ouverte",K70="En cours"),J70=""),"Échéance action manquante",IF(AND(K70="Clôturée",L70=""),"Date de clôture manquante",IF(AND(OR(K70="Ouverte",K70="En cours"),J70&lt;TODAY()),"Action en retard",IF(AND(L70&lt;&gt;"",D70&lt;&gt;"",L70&lt;D70),"Clôture antérieure au commentaire","")))))))</f>
        <v/>
      </c>
    </row>
    <row r="71">
      <c r="A71" s="15" t="n"/>
      <c r="B71" s="15" t="n"/>
      <c r="C71" s="15" t="n"/>
      <c r="D71" s="31" t="n"/>
      <c r="E71" s="15" t="n"/>
      <c r="F71" s="15" t="n"/>
      <c r="G71" s="15" t="n"/>
      <c r="H71" s="15" t="n"/>
      <c r="I71" s="15" t="n"/>
      <c r="J71" s="31" t="n"/>
      <c r="K71" s="15" t="n"/>
      <c r="L71" s="31" t="n"/>
      <c r="M71" s="19">
        <f>IF(OR(A71="",J71="",K71="Sans suite"),"",MAX(0,IF(L71&lt;&gt;"",L71,TODAY())-J71))</f>
        <v/>
      </c>
      <c r="N71" s="7">
        <f>IF(A71="","",IF(B71="","ID validation manquant",IF(D71="","Date commentaire manquante",IF(AND(OR(K71="Ouverte",K71="En cours"),J71=""),"Échéance action manquante",IF(AND(K71="Clôturée",L71=""),"Date de clôture manquante",IF(AND(OR(K71="Ouverte",K71="En cours"),J71&lt;TODAY()),"Action en retard",IF(AND(L71&lt;&gt;"",D71&lt;&gt;"",L71&lt;D71),"Clôture antérieure au commentaire","")))))))</f>
        <v/>
      </c>
    </row>
    <row r="72">
      <c r="A72" s="15" t="n"/>
      <c r="B72" s="15" t="n"/>
      <c r="C72" s="15" t="n"/>
      <c r="D72" s="31" t="n"/>
      <c r="E72" s="15" t="n"/>
      <c r="F72" s="15" t="n"/>
      <c r="G72" s="15" t="n"/>
      <c r="H72" s="15" t="n"/>
      <c r="I72" s="15" t="n"/>
      <c r="J72" s="31" t="n"/>
      <c r="K72" s="15" t="n"/>
      <c r="L72" s="31" t="n"/>
      <c r="M72" s="21">
        <f>IF(OR(A72="",J72="",K72="Sans suite"),"",MAX(0,IF(L72&lt;&gt;"",L72,TODAY())-J72))</f>
        <v/>
      </c>
      <c r="N72" s="10">
        <f>IF(A72="","",IF(B72="","ID validation manquant",IF(D72="","Date commentaire manquante",IF(AND(OR(K72="Ouverte",K72="En cours"),J72=""),"Échéance action manquante",IF(AND(K72="Clôturée",L72=""),"Date de clôture manquante",IF(AND(OR(K72="Ouverte",K72="En cours"),J72&lt;TODAY()),"Action en retard",IF(AND(L72&lt;&gt;"",D72&lt;&gt;"",L72&lt;D72),"Clôture antérieure au commentaire","")))))))</f>
        <v/>
      </c>
    </row>
    <row r="73">
      <c r="A73" s="15" t="n"/>
      <c r="B73" s="15" t="n"/>
      <c r="C73" s="15" t="n"/>
      <c r="D73" s="31" t="n"/>
      <c r="E73" s="15" t="n"/>
      <c r="F73" s="15" t="n"/>
      <c r="G73" s="15" t="n"/>
      <c r="H73" s="15" t="n"/>
      <c r="I73" s="15" t="n"/>
      <c r="J73" s="31" t="n"/>
      <c r="K73" s="15" t="n"/>
      <c r="L73" s="31" t="n"/>
      <c r="M73" s="19">
        <f>IF(OR(A73="",J73="",K73="Sans suite"),"",MAX(0,IF(L73&lt;&gt;"",L73,TODAY())-J73))</f>
        <v/>
      </c>
      <c r="N73" s="7">
        <f>IF(A73="","",IF(B73="","ID validation manquant",IF(D73="","Date commentaire manquante",IF(AND(OR(K73="Ouverte",K73="En cours"),J73=""),"Échéance action manquante",IF(AND(K73="Clôturée",L73=""),"Date de clôture manquante",IF(AND(OR(K73="Ouverte",K73="En cours"),J73&lt;TODAY()),"Action en retard",IF(AND(L73&lt;&gt;"",D73&lt;&gt;"",L73&lt;D73),"Clôture antérieure au commentaire","")))))))</f>
        <v/>
      </c>
    </row>
    <row r="74">
      <c r="A74" s="15" t="n"/>
      <c r="B74" s="15" t="n"/>
      <c r="C74" s="15" t="n"/>
      <c r="D74" s="31" t="n"/>
      <c r="E74" s="15" t="n"/>
      <c r="F74" s="15" t="n"/>
      <c r="G74" s="15" t="n"/>
      <c r="H74" s="15" t="n"/>
      <c r="I74" s="15" t="n"/>
      <c r="J74" s="31" t="n"/>
      <c r="K74" s="15" t="n"/>
      <c r="L74" s="31" t="n"/>
      <c r="M74" s="21">
        <f>IF(OR(A74="",J74="",K74="Sans suite"),"",MAX(0,IF(L74&lt;&gt;"",L74,TODAY())-J74))</f>
        <v/>
      </c>
      <c r="N74" s="10">
        <f>IF(A74="","",IF(B74="","ID validation manquant",IF(D74="","Date commentaire manquante",IF(AND(OR(K74="Ouverte",K74="En cours"),J74=""),"Échéance action manquante",IF(AND(K74="Clôturée",L74=""),"Date de clôture manquante",IF(AND(OR(K74="Ouverte",K74="En cours"),J74&lt;TODAY()),"Action en retard",IF(AND(L74&lt;&gt;"",D74&lt;&gt;"",L74&lt;D74),"Clôture antérieure au commentaire","")))))))</f>
        <v/>
      </c>
    </row>
    <row r="75">
      <c r="A75" s="15" t="n"/>
      <c r="B75" s="15" t="n"/>
      <c r="C75" s="15" t="n"/>
      <c r="D75" s="31" t="n"/>
      <c r="E75" s="15" t="n"/>
      <c r="F75" s="15" t="n"/>
      <c r="G75" s="15" t="n"/>
      <c r="H75" s="15" t="n"/>
      <c r="I75" s="15" t="n"/>
      <c r="J75" s="31" t="n"/>
      <c r="K75" s="15" t="n"/>
      <c r="L75" s="31" t="n"/>
      <c r="M75" s="19">
        <f>IF(OR(A75="",J75="",K75="Sans suite"),"",MAX(0,IF(L75&lt;&gt;"",L75,TODAY())-J75))</f>
        <v/>
      </c>
      <c r="N75" s="7">
        <f>IF(A75="","",IF(B75="","ID validation manquant",IF(D75="","Date commentaire manquante",IF(AND(OR(K75="Ouverte",K75="En cours"),J75=""),"Échéance action manquante",IF(AND(K75="Clôturée",L75=""),"Date de clôture manquante",IF(AND(OR(K75="Ouverte",K75="En cours"),J75&lt;TODAY()),"Action en retard",IF(AND(L75&lt;&gt;"",D75&lt;&gt;"",L75&lt;D75),"Clôture antérieure au commentaire","")))))))</f>
        <v/>
      </c>
    </row>
    <row r="76">
      <c r="A76" s="15" t="n"/>
      <c r="B76" s="15" t="n"/>
      <c r="C76" s="15" t="n"/>
      <c r="D76" s="31" t="n"/>
      <c r="E76" s="15" t="n"/>
      <c r="F76" s="15" t="n"/>
      <c r="G76" s="15" t="n"/>
      <c r="H76" s="15" t="n"/>
      <c r="I76" s="15" t="n"/>
      <c r="J76" s="31" t="n"/>
      <c r="K76" s="15" t="n"/>
      <c r="L76" s="31" t="n"/>
      <c r="M76" s="21">
        <f>IF(OR(A76="",J76="",K76="Sans suite"),"",MAX(0,IF(L76&lt;&gt;"",L76,TODAY())-J76))</f>
        <v/>
      </c>
      <c r="N76" s="10">
        <f>IF(A76="","",IF(B76="","ID validation manquant",IF(D76="","Date commentaire manquante",IF(AND(OR(K76="Ouverte",K76="En cours"),J76=""),"Échéance action manquante",IF(AND(K76="Clôturée",L76=""),"Date de clôture manquante",IF(AND(OR(K76="Ouverte",K76="En cours"),J76&lt;TODAY()),"Action en retard",IF(AND(L76&lt;&gt;"",D76&lt;&gt;"",L76&lt;D76),"Clôture antérieure au commentaire","")))))))</f>
        <v/>
      </c>
    </row>
    <row r="77">
      <c r="A77" s="15" t="n"/>
      <c r="B77" s="15" t="n"/>
      <c r="C77" s="15" t="n"/>
      <c r="D77" s="31" t="n"/>
      <c r="E77" s="15" t="n"/>
      <c r="F77" s="15" t="n"/>
      <c r="G77" s="15" t="n"/>
      <c r="H77" s="15" t="n"/>
      <c r="I77" s="15" t="n"/>
      <c r="J77" s="31" t="n"/>
      <c r="K77" s="15" t="n"/>
      <c r="L77" s="31" t="n"/>
      <c r="M77" s="19">
        <f>IF(OR(A77="",J77="",K77="Sans suite"),"",MAX(0,IF(L77&lt;&gt;"",L77,TODAY())-J77))</f>
        <v/>
      </c>
      <c r="N77" s="7">
        <f>IF(A77="","",IF(B77="","ID validation manquant",IF(D77="","Date commentaire manquante",IF(AND(OR(K77="Ouverte",K77="En cours"),J77=""),"Échéance action manquante",IF(AND(K77="Clôturée",L77=""),"Date de clôture manquante",IF(AND(OR(K77="Ouverte",K77="En cours"),J77&lt;TODAY()),"Action en retard",IF(AND(L77&lt;&gt;"",D77&lt;&gt;"",L77&lt;D77),"Clôture antérieure au commentaire","")))))))</f>
        <v/>
      </c>
    </row>
    <row r="78">
      <c r="A78" s="15" t="n"/>
      <c r="B78" s="15" t="n"/>
      <c r="C78" s="15" t="n"/>
      <c r="D78" s="31" t="n"/>
      <c r="E78" s="15" t="n"/>
      <c r="F78" s="15" t="n"/>
      <c r="G78" s="15" t="n"/>
      <c r="H78" s="15" t="n"/>
      <c r="I78" s="15" t="n"/>
      <c r="J78" s="31" t="n"/>
      <c r="K78" s="15" t="n"/>
      <c r="L78" s="31" t="n"/>
      <c r="M78" s="21">
        <f>IF(OR(A78="",J78="",K78="Sans suite"),"",MAX(0,IF(L78&lt;&gt;"",L78,TODAY())-J78))</f>
        <v/>
      </c>
      <c r="N78" s="10">
        <f>IF(A78="","",IF(B78="","ID validation manquant",IF(D78="","Date commentaire manquante",IF(AND(OR(K78="Ouverte",K78="En cours"),J78=""),"Échéance action manquante",IF(AND(K78="Clôturée",L78=""),"Date de clôture manquante",IF(AND(OR(K78="Ouverte",K78="En cours"),J78&lt;TODAY()),"Action en retard",IF(AND(L78&lt;&gt;"",D78&lt;&gt;"",L78&lt;D78),"Clôture antérieure au commentaire","")))))))</f>
        <v/>
      </c>
    </row>
    <row r="79">
      <c r="A79" s="15" t="n"/>
      <c r="B79" s="15" t="n"/>
      <c r="C79" s="15" t="n"/>
      <c r="D79" s="31" t="n"/>
      <c r="E79" s="15" t="n"/>
      <c r="F79" s="15" t="n"/>
      <c r="G79" s="15" t="n"/>
      <c r="H79" s="15" t="n"/>
      <c r="I79" s="15" t="n"/>
      <c r="J79" s="31" t="n"/>
      <c r="K79" s="15" t="n"/>
      <c r="L79" s="31" t="n"/>
      <c r="M79" s="19">
        <f>IF(OR(A79="",J79="",K79="Sans suite"),"",MAX(0,IF(L79&lt;&gt;"",L79,TODAY())-J79))</f>
        <v/>
      </c>
      <c r="N79" s="7">
        <f>IF(A79="","",IF(B79="","ID validation manquant",IF(D79="","Date commentaire manquante",IF(AND(OR(K79="Ouverte",K79="En cours"),J79=""),"Échéance action manquante",IF(AND(K79="Clôturée",L79=""),"Date de clôture manquante",IF(AND(OR(K79="Ouverte",K79="En cours"),J79&lt;TODAY()),"Action en retard",IF(AND(L79&lt;&gt;"",D79&lt;&gt;"",L79&lt;D79),"Clôture antérieure au commentaire","")))))))</f>
        <v/>
      </c>
    </row>
    <row r="80">
      <c r="A80" s="15" t="n"/>
      <c r="B80" s="15" t="n"/>
      <c r="C80" s="15" t="n"/>
      <c r="D80" s="31" t="n"/>
      <c r="E80" s="15" t="n"/>
      <c r="F80" s="15" t="n"/>
      <c r="G80" s="15" t="n"/>
      <c r="H80" s="15" t="n"/>
      <c r="I80" s="15" t="n"/>
      <c r="J80" s="31" t="n"/>
      <c r="K80" s="15" t="n"/>
      <c r="L80" s="31" t="n"/>
      <c r="M80" s="21">
        <f>IF(OR(A80="",J80="",K80="Sans suite"),"",MAX(0,IF(L80&lt;&gt;"",L80,TODAY())-J80))</f>
        <v/>
      </c>
      <c r="N80" s="10">
        <f>IF(A80="","",IF(B80="","ID validation manquant",IF(D80="","Date commentaire manquante",IF(AND(OR(K80="Ouverte",K80="En cours"),J80=""),"Échéance action manquante",IF(AND(K80="Clôturée",L80=""),"Date de clôture manquante",IF(AND(OR(K80="Ouverte",K80="En cours"),J80&lt;TODAY()),"Action en retard",IF(AND(L80&lt;&gt;"",D80&lt;&gt;"",L80&lt;D80),"Clôture antérieure au commentaire","")))))))</f>
        <v/>
      </c>
    </row>
    <row r="81">
      <c r="A81" s="15" t="n"/>
      <c r="B81" s="15" t="n"/>
      <c r="C81" s="15" t="n"/>
      <c r="D81" s="31" t="n"/>
      <c r="E81" s="15" t="n"/>
      <c r="F81" s="15" t="n"/>
      <c r="G81" s="15" t="n"/>
      <c r="H81" s="15" t="n"/>
      <c r="I81" s="15" t="n"/>
      <c r="J81" s="31" t="n"/>
      <c r="K81" s="15" t="n"/>
      <c r="L81" s="31" t="n"/>
      <c r="M81" s="19">
        <f>IF(OR(A81="",J81="",K81="Sans suite"),"",MAX(0,IF(L81&lt;&gt;"",L81,TODAY())-J81))</f>
        <v/>
      </c>
      <c r="N81" s="7">
        <f>IF(A81="","",IF(B81="","ID validation manquant",IF(D81="","Date commentaire manquante",IF(AND(OR(K81="Ouverte",K81="En cours"),J81=""),"Échéance action manquante",IF(AND(K81="Clôturée",L81=""),"Date de clôture manquante",IF(AND(OR(K81="Ouverte",K81="En cours"),J81&lt;TODAY()),"Action en retard",IF(AND(L81&lt;&gt;"",D81&lt;&gt;"",L81&lt;D81),"Clôture antérieure au commentaire","")))))))</f>
        <v/>
      </c>
    </row>
    <row r="82">
      <c r="A82" s="15" t="n"/>
      <c r="B82" s="15" t="n"/>
      <c r="C82" s="15" t="n"/>
      <c r="D82" s="31" t="n"/>
      <c r="E82" s="15" t="n"/>
      <c r="F82" s="15" t="n"/>
      <c r="G82" s="15" t="n"/>
      <c r="H82" s="15" t="n"/>
      <c r="I82" s="15" t="n"/>
      <c r="J82" s="31" t="n"/>
      <c r="K82" s="15" t="n"/>
      <c r="L82" s="31" t="n"/>
      <c r="M82" s="21">
        <f>IF(OR(A82="",J82="",K82="Sans suite"),"",MAX(0,IF(L82&lt;&gt;"",L82,TODAY())-J82))</f>
        <v/>
      </c>
      <c r="N82" s="10">
        <f>IF(A82="","",IF(B82="","ID validation manquant",IF(D82="","Date commentaire manquante",IF(AND(OR(K82="Ouverte",K82="En cours"),J82=""),"Échéance action manquante",IF(AND(K82="Clôturée",L82=""),"Date de clôture manquante",IF(AND(OR(K82="Ouverte",K82="En cours"),J82&lt;TODAY()),"Action en retard",IF(AND(L82&lt;&gt;"",D82&lt;&gt;"",L82&lt;D82),"Clôture antérieure au commentaire","")))))))</f>
        <v/>
      </c>
    </row>
    <row r="83">
      <c r="A83" s="15" t="n"/>
      <c r="B83" s="15" t="n"/>
      <c r="C83" s="15" t="n"/>
      <c r="D83" s="31" t="n"/>
      <c r="E83" s="15" t="n"/>
      <c r="F83" s="15" t="n"/>
      <c r="G83" s="15" t="n"/>
      <c r="H83" s="15" t="n"/>
      <c r="I83" s="15" t="n"/>
      <c r="J83" s="31" t="n"/>
      <c r="K83" s="15" t="n"/>
      <c r="L83" s="31" t="n"/>
      <c r="M83" s="19">
        <f>IF(OR(A83="",J83="",K83="Sans suite"),"",MAX(0,IF(L83&lt;&gt;"",L83,TODAY())-J83))</f>
        <v/>
      </c>
      <c r="N83" s="7">
        <f>IF(A83="","",IF(B83="","ID validation manquant",IF(D83="","Date commentaire manquante",IF(AND(OR(K83="Ouverte",K83="En cours"),J83=""),"Échéance action manquante",IF(AND(K83="Clôturée",L83=""),"Date de clôture manquante",IF(AND(OR(K83="Ouverte",K83="En cours"),J83&lt;TODAY()),"Action en retard",IF(AND(L83&lt;&gt;"",D83&lt;&gt;"",L83&lt;D83),"Clôture antérieure au commentaire","")))))))</f>
        <v/>
      </c>
    </row>
    <row r="84">
      <c r="A84" s="15" t="n"/>
      <c r="B84" s="15" t="n"/>
      <c r="C84" s="15" t="n"/>
      <c r="D84" s="31" t="n"/>
      <c r="E84" s="15" t="n"/>
      <c r="F84" s="15" t="n"/>
      <c r="G84" s="15" t="n"/>
      <c r="H84" s="15" t="n"/>
      <c r="I84" s="15" t="n"/>
      <c r="J84" s="31" t="n"/>
      <c r="K84" s="15" t="n"/>
      <c r="L84" s="31" t="n"/>
      <c r="M84" s="21">
        <f>IF(OR(A84="",J84="",K84="Sans suite"),"",MAX(0,IF(L84&lt;&gt;"",L84,TODAY())-J84))</f>
        <v/>
      </c>
      <c r="N84" s="10">
        <f>IF(A84="","",IF(B84="","ID validation manquant",IF(D84="","Date commentaire manquante",IF(AND(OR(K84="Ouverte",K84="En cours"),J84=""),"Échéance action manquante",IF(AND(K84="Clôturée",L84=""),"Date de clôture manquante",IF(AND(OR(K84="Ouverte",K84="En cours"),J84&lt;TODAY()),"Action en retard",IF(AND(L84&lt;&gt;"",D84&lt;&gt;"",L84&lt;D84),"Clôture antérieure au commentaire","")))))))</f>
        <v/>
      </c>
    </row>
    <row r="85">
      <c r="A85" s="15" t="n"/>
      <c r="B85" s="15" t="n"/>
      <c r="C85" s="15" t="n"/>
      <c r="D85" s="31" t="n"/>
      <c r="E85" s="15" t="n"/>
      <c r="F85" s="15" t="n"/>
      <c r="G85" s="15" t="n"/>
      <c r="H85" s="15" t="n"/>
      <c r="I85" s="15" t="n"/>
      <c r="J85" s="31" t="n"/>
      <c r="K85" s="15" t="n"/>
      <c r="L85" s="31" t="n"/>
      <c r="M85" s="19">
        <f>IF(OR(A85="",J85="",K85="Sans suite"),"",MAX(0,IF(L85&lt;&gt;"",L85,TODAY())-J85))</f>
        <v/>
      </c>
      <c r="N85" s="7">
        <f>IF(A85="","",IF(B85="","ID validation manquant",IF(D85="","Date commentaire manquante",IF(AND(OR(K85="Ouverte",K85="En cours"),J85=""),"Échéance action manquante",IF(AND(K85="Clôturée",L85=""),"Date de clôture manquante",IF(AND(OR(K85="Ouverte",K85="En cours"),J85&lt;TODAY()),"Action en retard",IF(AND(L85&lt;&gt;"",D85&lt;&gt;"",L85&lt;D85),"Clôture antérieure au commentaire","")))))))</f>
        <v/>
      </c>
    </row>
    <row r="86">
      <c r="A86" s="15" t="n"/>
      <c r="B86" s="15" t="n"/>
      <c r="C86" s="15" t="n"/>
      <c r="D86" s="31" t="n"/>
      <c r="E86" s="15" t="n"/>
      <c r="F86" s="15" t="n"/>
      <c r="G86" s="15" t="n"/>
      <c r="H86" s="15" t="n"/>
      <c r="I86" s="15" t="n"/>
      <c r="J86" s="31" t="n"/>
      <c r="K86" s="15" t="n"/>
      <c r="L86" s="31" t="n"/>
      <c r="M86" s="21">
        <f>IF(OR(A86="",J86="",K86="Sans suite"),"",MAX(0,IF(L86&lt;&gt;"",L86,TODAY())-J86))</f>
        <v/>
      </c>
      <c r="N86" s="10">
        <f>IF(A86="","",IF(B86="","ID validation manquant",IF(D86="","Date commentaire manquante",IF(AND(OR(K86="Ouverte",K86="En cours"),J86=""),"Échéance action manquante",IF(AND(K86="Clôturée",L86=""),"Date de clôture manquante",IF(AND(OR(K86="Ouverte",K86="En cours"),J86&lt;TODAY()),"Action en retard",IF(AND(L86&lt;&gt;"",D86&lt;&gt;"",L86&lt;D86),"Clôture antérieure au commentaire","")))))))</f>
        <v/>
      </c>
    </row>
    <row r="87">
      <c r="A87" s="15" t="n"/>
      <c r="B87" s="15" t="n"/>
      <c r="C87" s="15" t="n"/>
      <c r="D87" s="31" t="n"/>
      <c r="E87" s="15" t="n"/>
      <c r="F87" s="15" t="n"/>
      <c r="G87" s="15" t="n"/>
      <c r="H87" s="15" t="n"/>
      <c r="I87" s="15" t="n"/>
      <c r="J87" s="31" t="n"/>
      <c r="K87" s="15" t="n"/>
      <c r="L87" s="31" t="n"/>
      <c r="M87" s="19">
        <f>IF(OR(A87="",J87="",K87="Sans suite"),"",MAX(0,IF(L87&lt;&gt;"",L87,TODAY())-J87))</f>
        <v/>
      </c>
      <c r="N87" s="7">
        <f>IF(A87="","",IF(B87="","ID validation manquant",IF(D87="","Date commentaire manquante",IF(AND(OR(K87="Ouverte",K87="En cours"),J87=""),"Échéance action manquante",IF(AND(K87="Clôturée",L87=""),"Date de clôture manquante",IF(AND(OR(K87="Ouverte",K87="En cours"),J87&lt;TODAY()),"Action en retard",IF(AND(L87&lt;&gt;"",D87&lt;&gt;"",L87&lt;D87),"Clôture antérieure au commentaire","")))))))</f>
        <v/>
      </c>
    </row>
    <row r="88">
      <c r="A88" s="15" t="n"/>
      <c r="B88" s="15" t="n"/>
      <c r="C88" s="15" t="n"/>
      <c r="D88" s="31" t="n"/>
      <c r="E88" s="15" t="n"/>
      <c r="F88" s="15" t="n"/>
      <c r="G88" s="15" t="n"/>
      <c r="H88" s="15" t="n"/>
      <c r="I88" s="15" t="n"/>
      <c r="J88" s="31" t="n"/>
      <c r="K88" s="15" t="n"/>
      <c r="L88" s="31" t="n"/>
      <c r="M88" s="21">
        <f>IF(OR(A88="",J88="",K88="Sans suite"),"",MAX(0,IF(L88&lt;&gt;"",L88,TODAY())-J88))</f>
        <v/>
      </c>
      <c r="N88" s="10">
        <f>IF(A88="","",IF(B88="","ID validation manquant",IF(D88="","Date commentaire manquante",IF(AND(OR(K88="Ouverte",K88="En cours"),J88=""),"Échéance action manquante",IF(AND(K88="Clôturée",L88=""),"Date de clôture manquante",IF(AND(OR(K88="Ouverte",K88="En cours"),J88&lt;TODAY()),"Action en retard",IF(AND(L88&lt;&gt;"",D88&lt;&gt;"",L88&lt;D88),"Clôture antérieure au commentaire","")))))))</f>
        <v/>
      </c>
    </row>
    <row r="89">
      <c r="A89" s="15" t="n"/>
      <c r="B89" s="15" t="n"/>
      <c r="C89" s="15" t="n"/>
      <c r="D89" s="31" t="n"/>
      <c r="E89" s="15" t="n"/>
      <c r="F89" s="15" t="n"/>
      <c r="G89" s="15" t="n"/>
      <c r="H89" s="15" t="n"/>
      <c r="I89" s="15" t="n"/>
      <c r="J89" s="31" t="n"/>
      <c r="K89" s="15" t="n"/>
      <c r="L89" s="31" t="n"/>
      <c r="M89" s="19">
        <f>IF(OR(A89="",J89="",K89="Sans suite"),"",MAX(0,IF(L89&lt;&gt;"",L89,TODAY())-J89))</f>
        <v/>
      </c>
      <c r="N89" s="7">
        <f>IF(A89="","",IF(B89="","ID validation manquant",IF(D89="","Date commentaire manquante",IF(AND(OR(K89="Ouverte",K89="En cours"),J89=""),"Échéance action manquante",IF(AND(K89="Clôturée",L89=""),"Date de clôture manquante",IF(AND(OR(K89="Ouverte",K89="En cours"),J89&lt;TODAY()),"Action en retard",IF(AND(L89&lt;&gt;"",D89&lt;&gt;"",L89&lt;D89),"Clôture antérieure au commentaire","")))))))</f>
        <v/>
      </c>
    </row>
    <row r="90">
      <c r="A90" s="15" t="n"/>
      <c r="B90" s="15" t="n"/>
      <c r="C90" s="15" t="n"/>
      <c r="D90" s="31" t="n"/>
      <c r="E90" s="15" t="n"/>
      <c r="F90" s="15" t="n"/>
      <c r="G90" s="15" t="n"/>
      <c r="H90" s="15" t="n"/>
      <c r="I90" s="15" t="n"/>
      <c r="J90" s="31" t="n"/>
      <c r="K90" s="15" t="n"/>
      <c r="L90" s="31" t="n"/>
      <c r="M90" s="21">
        <f>IF(OR(A90="",J90="",K90="Sans suite"),"",MAX(0,IF(L90&lt;&gt;"",L90,TODAY())-J90))</f>
        <v/>
      </c>
      <c r="N90" s="10">
        <f>IF(A90="","",IF(B90="","ID validation manquant",IF(D90="","Date commentaire manquante",IF(AND(OR(K90="Ouverte",K90="En cours"),J90=""),"Échéance action manquante",IF(AND(K90="Clôturée",L90=""),"Date de clôture manquante",IF(AND(OR(K90="Ouverte",K90="En cours"),J90&lt;TODAY()),"Action en retard",IF(AND(L90&lt;&gt;"",D90&lt;&gt;"",L90&lt;D90),"Clôture antérieure au commentaire","")))))))</f>
        <v/>
      </c>
    </row>
    <row r="91">
      <c r="A91" s="15" t="n"/>
      <c r="B91" s="15" t="n"/>
      <c r="C91" s="15" t="n"/>
      <c r="D91" s="31" t="n"/>
      <c r="E91" s="15" t="n"/>
      <c r="F91" s="15" t="n"/>
      <c r="G91" s="15" t="n"/>
      <c r="H91" s="15" t="n"/>
      <c r="I91" s="15" t="n"/>
      <c r="J91" s="31" t="n"/>
      <c r="K91" s="15" t="n"/>
      <c r="L91" s="31" t="n"/>
      <c r="M91" s="19">
        <f>IF(OR(A91="",J91="",K91="Sans suite"),"",MAX(0,IF(L91&lt;&gt;"",L91,TODAY())-J91))</f>
        <v/>
      </c>
      <c r="N91" s="7">
        <f>IF(A91="","",IF(B91="","ID validation manquant",IF(D91="","Date commentaire manquante",IF(AND(OR(K91="Ouverte",K91="En cours"),J91=""),"Échéance action manquante",IF(AND(K91="Clôturée",L91=""),"Date de clôture manquante",IF(AND(OR(K91="Ouverte",K91="En cours"),J91&lt;TODAY()),"Action en retard",IF(AND(L91&lt;&gt;"",D91&lt;&gt;"",L91&lt;D91),"Clôture antérieure au commentaire","")))))))</f>
        <v/>
      </c>
    </row>
    <row r="92">
      <c r="A92" s="15" t="n"/>
      <c r="B92" s="15" t="n"/>
      <c r="C92" s="15" t="n"/>
      <c r="D92" s="31" t="n"/>
      <c r="E92" s="15" t="n"/>
      <c r="F92" s="15" t="n"/>
      <c r="G92" s="15" t="n"/>
      <c r="H92" s="15" t="n"/>
      <c r="I92" s="15" t="n"/>
      <c r="J92" s="31" t="n"/>
      <c r="K92" s="15" t="n"/>
      <c r="L92" s="31" t="n"/>
      <c r="M92" s="21">
        <f>IF(OR(A92="",J92="",K92="Sans suite"),"",MAX(0,IF(L92&lt;&gt;"",L92,TODAY())-J92))</f>
        <v/>
      </c>
      <c r="N92" s="10">
        <f>IF(A92="","",IF(B92="","ID validation manquant",IF(D92="","Date commentaire manquante",IF(AND(OR(K92="Ouverte",K92="En cours"),J92=""),"Échéance action manquante",IF(AND(K92="Clôturée",L92=""),"Date de clôture manquante",IF(AND(OR(K92="Ouverte",K92="En cours"),J92&lt;TODAY()),"Action en retard",IF(AND(L92&lt;&gt;"",D92&lt;&gt;"",L92&lt;D92),"Clôture antérieure au commentaire","")))))))</f>
        <v/>
      </c>
    </row>
    <row r="93">
      <c r="A93" s="15" t="n"/>
      <c r="B93" s="15" t="n"/>
      <c r="C93" s="15" t="n"/>
      <c r="D93" s="31" t="n"/>
      <c r="E93" s="15" t="n"/>
      <c r="F93" s="15" t="n"/>
      <c r="G93" s="15" t="n"/>
      <c r="H93" s="15" t="n"/>
      <c r="I93" s="15" t="n"/>
      <c r="J93" s="31" t="n"/>
      <c r="K93" s="15" t="n"/>
      <c r="L93" s="31" t="n"/>
      <c r="M93" s="19">
        <f>IF(OR(A93="",J93="",K93="Sans suite"),"",MAX(0,IF(L93&lt;&gt;"",L93,TODAY())-J93))</f>
        <v/>
      </c>
      <c r="N93" s="7">
        <f>IF(A93="","",IF(B93="","ID validation manquant",IF(D93="","Date commentaire manquante",IF(AND(OR(K93="Ouverte",K93="En cours"),J93=""),"Échéance action manquante",IF(AND(K93="Clôturée",L93=""),"Date de clôture manquante",IF(AND(OR(K93="Ouverte",K93="En cours"),J93&lt;TODAY()),"Action en retard",IF(AND(L93&lt;&gt;"",D93&lt;&gt;"",L93&lt;D93),"Clôture antérieure au commentaire","")))))))</f>
        <v/>
      </c>
    </row>
    <row r="94">
      <c r="A94" s="15" t="n"/>
      <c r="B94" s="15" t="n"/>
      <c r="C94" s="15" t="n"/>
      <c r="D94" s="31" t="n"/>
      <c r="E94" s="15" t="n"/>
      <c r="F94" s="15" t="n"/>
      <c r="G94" s="15" t="n"/>
      <c r="H94" s="15" t="n"/>
      <c r="I94" s="15" t="n"/>
      <c r="J94" s="31" t="n"/>
      <c r="K94" s="15" t="n"/>
      <c r="L94" s="31" t="n"/>
      <c r="M94" s="21">
        <f>IF(OR(A94="",J94="",K94="Sans suite"),"",MAX(0,IF(L94&lt;&gt;"",L94,TODAY())-J94))</f>
        <v/>
      </c>
      <c r="N94" s="10">
        <f>IF(A94="","",IF(B94="","ID validation manquant",IF(D94="","Date commentaire manquante",IF(AND(OR(K94="Ouverte",K94="En cours"),J94=""),"Échéance action manquante",IF(AND(K94="Clôturée",L94=""),"Date de clôture manquante",IF(AND(OR(K94="Ouverte",K94="En cours"),J94&lt;TODAY()),"Action en retard",IF(AND(L94&lt;&gt;"",D94&lt;&gt;"",L94&lt;D94),"Clôture antérieure au commentaire","")))))))</f>
        <v/>
      </c>
    </row>
    <row r="95">
      <c r="A95" s="15" t="n"/>
      <c r="B95" s="15" t="n"/>
      <c r="C95" s="15" t="n"/>
      <c r="D95" s="31" t="n"/>
      <c r="E95" s="15" t="n"/>
      <c r="F95" s="15" t="n"/>
      <c r="G95" s="15" t="n"/>
      <c r="H95" s="15" t="n"/>
      <c r="I95" s="15" t="n"/>
      <c r="J95" s="31" t="n"/>
      <c r="K95" s="15" t="n"/>
      <c r="L95" s="31" t="n"/>
      <c r="M95" s="19">
        <f>IF(OR(A95="",J95="",K95="Sans suite"),"",MAX(0,IF(L95&lt;&gt;"",L95,TODAY())-J95))</f>
        <v/>
      </c>
      <c r="N95" s="7">
        <f>IF(A95="","",IF(B95="","ID validation manquant",IF(D95="","Date commentaire manquante",IF(AND(OR(K95="Ouverte",K95="En cours"),J95=""),"Échéance action manquante",IF(AND(K95="Clôturée",L95=""),"Date de clôture manquante",IF(AND(OR(K95="Ouverte",K95="En cours"),J95&lt;TODAY()),"Action en retard",IF(AND(L95&lt;&gt;"",D95&lt;&gt;"",L95&lt;D95),"Clôture antérieure au commentaire","")))))))</f>
        <v/>
      </c>
    </row>
    <row r="96">
      <c r="A96" s="15" t="n"/>
      <c r="B96" s="15" t="n"/>
      <c r="C96" s="15" t="n"/>
      <c r="D96" s="31" t="n"/>
      <c r="E96" s="15" t="n"/>
      <c r="F96" s="15" t="n"/>
      <c r="G96" s="15" t="n"/>
      <c r="H96" s="15" t="n"/>
      <c r="I96" s="15" t="n"/>
      <c r="J96" s="31" t="n"/>
      <c r="K96" s="15" t="n"/>
      <c r="L96" s="31" t="n"/>
      <c r="M96" s="21">
        <f>IF(OR(A96="",J96="",K96="Sans suite"),"",MAX(0,IF(L96&lt;&gt;"",L96,TODAY())-J96))</f>
        <v/>
      </c>
      <c r="N96" s="10">
        <f>IF(A96="","",IF(B96="","ID validation manquant",IF(D96="","Date commentaire manquante",IF(AND(OR(K96="Ouverte",K96="En cours"),J96=""),"Échéance action manquante",IF(AND(K96="Clôturée",L96=""),"Date de clôture manquante",IF(AND(OR(K96="Ouverte",K96="En cours"),J96&lt;TODAY()),"Action en retard",IF(AND(L96&lt;&gt;"",D96&lt;&gt;"",L96&lt;D96),"Clôture antérieure au commentaire","")))))))</f>
        <v/>
      </c>
    </row>
    <row r="97">
      <c r="A97" s="15" t="n"/>
      <c r="B97" s="15" t="n"/>
      <c r="C97" s="15" t="n"/>
      <c r="D97" s="31" t="n"/>
      <c r="E97" s="15" t="n"/>
      <c r="F97" s="15" t="n"/>
      <c r="G97" s="15" t="n"/>
      <c r="H97" s="15" t="n"/>
      <c r="I97" s="15" t="n"/>
      <c r="J97" s="31" t="n"/>
      <c r="K97" s="15" t="n"/>
      <c r="L97" s="31" t="n"/>
      <c r="M97" s="19">
        <f>IF(OR(A97="",J97="",K97="Sans suite"),"",MAX(0,IF(L97&lt;&gt;"",L97,TODAY())-J97))</f>
        <v/>
      </c>
      <c r="N97" s="7">
        <f>IF(A97="","",IF(B97="","ID validation manquant",IF(D97="","Date commentaire manquante",IF(AND(OR(K97="Ouverte",K97="En cours"),J97=""),"Échéance action manquante",IF(AND(K97="Clôturée",L97=""),"Date de clôture manquante",IF(AND(OR(K97="Ouverte",K97="En cours"),J97&lt;TODAY()),"Action en retard",IF(AND(L97&lt;&gt;"",D97&lt;&gt;"",L97&lt;D97),"Clôture antérieure au commentaire","")))))))</f>
        <v/>
      </c>
    </row>
    <row r="98">
      <c r="A98" s="15" t="n"/>
      <c r="B98" s="15" t="n"/>
      <c r="C98" s="15" t="n"/>
      <c r="D98" s="31" t="n"/>
      <c r="E98" s="15" t="n"/>
      <c r="F98" s="15" t="n"/>
      <c r="G98" s="15" t="n"/>
      <c r="H98" s="15" t="n"/>
      <c r="I98" s="15" t="n"/>
      <c r="J98" s="31" t="n"/>
      <c r="K98" s="15" t="n"/>
      <c r="L98" s="31" t="n"/>
      <c r="M98" s="21">
        <f>IF(OR(A98="",J98="",K98="Sans suite"),"",MAX(0,IF(L98&lt;&gt;"",L98,TODAY())-J98))</f>
        <v/>
      </c>
      <c r="N98" s="10">
        <f>IF(A98="","",IF(B98="","ID validation manquant",IF(D98="","Date commentaire manquante",IF(AND(OR(K98="Ouverte",K98="En cours"),J98=""),"Échéance action manquante",IF(AND(K98="Clôturée",L98=""),"Date de clôture manquante",IF(AND(OR(K98="Ouverte",K98="En cours"),J98&lt;TODAY()),"Action en retard",IF(AND(L98&lt;&gt;"",D98&lt;&gt;"",L98&lt;D98),"Clôture antérieure au commentaire","")))))))</f>
        <v/>
      </c>
    </row>
    <row r="99">
      <c r="A99" s="15" t="n"/>
      <c r="B99" s="15" t="n"/>
      <c r="C99" s="15" t="n"/>
      <c r="D99" s="31" t="n"/>
      <c r="E99" s="15" t="n"/>
      <c r="F99" s="15" t="n"/>
      <c r="G99" s="15" t="n"/>
      <c r="H99" s="15" t="n"/>
      <c r="I99" s="15" t="n"/>
      <c r="J99" s="31" t="n"/>
      <c r="K99" s="15" t="n"/>
      <c r="L99" s="31" t="n"/>
      <c r="M99" s="19">
        <f>IF(OR(A99="",J99="",K99="Sans suite"),"",MAX(0,IF(L99&lt;&gt;"",L99,TODAY())-J99))</f>
        <v/>
      </c>
      <c r="N99" s="7">
        <f>IF(A99="","",IF(B99="","ID validation manquant",IF(D99="","Date commentaire manquante",IF(AND(OR(K99="Ouverte",K99="En cours"),J99=""),"Échéance action manquante",IF(AND(K99="Clôturée",L99=""),"Date de clôture manquante",IF(AND(OR(K99="Ouverte",K99="En cours"),J99&lt;TODAY()),"Action en retard",IF(AND(L99&lt;&gt;"",D99&lt;&gt;"",L99&lt;D99),"Clôture antérieure au commentaire","")))))))</f>
        <v/>
      </c>
    </row>
    <row r="100">
      <c r="A100" s="15" t="n"/>
      <c r="B100" s="15" t="n"/>
      <c r="C100" s="15" t="n"/>
      <c r="D100" s="31" t="n"/>
      <c r="E100" s="15" t="n"/>
      <c r="F100" s="15" t="n"/>
      <c r="G100" s="15" t="n"/>
      <c r="H100" s="15" t="n"/>
      <c r="I100" s="15" t="n"/>
      <c r="J100" s="31" t="n"/>
      <c r="K100" s="15" t="n"/>
      <c r="L100" s="31" t="n"/>
      <c r="M100" s="21">
        <f>IF(OR(A100="",J100="",K100="Sans suite"),"",MAX(0,IF(L100&lt;&gt;"",L100,TODAY())-J100))</f>
        <v/>
      </c>
      <c r="N100" s="10">
        <f>IF(A100="","",IF(B100="","ID validation manquant",IF(D100="","Date commentaire manquante",IF(AND(OR(K100="Ouverte",K100="En cours"),J100=""),"Échéance action manquante",IF(AND(K100="Clôturée",L100=""),"Date de clôture manquante",IF(AND(OR(K100="Ouverte",K100="En cours"),J100&lt;TODAY()),"Action en retard",IF(AND(L100&lt;&gt;"",D100&lt;&gt;"",L100&lt;D100),"Clôture antérieure au commentaire","")))))))</f>
        <v/>
      </c>
    </row>
    <row r="101">
      <c r="A101" s="15" t="n"/>
      <c r="B101" s="15" t="n"/>
      <c r="C101" s="15" t="n"/>
      <c r="D101" s="31" t="n"/>
      <c r="E101" s="15" t="n"/>
      <c r="F101" s="15" t="n"/>
      <c r="G101" s="15" t="n"/>
      <c r="H101" s="15" t="n"/>
      <c r="I101" s="15" t="n"/>
      <c r="J101" s="31" t="n"/>
      <c r="K101" s="15" t="n"/>
      <c r="L101" s="31" t="n"/>
      <c r="M101" s="19">
        <f>IF(OR(A101="",J101="",K101="Sans suite"),"",MAX(0,IF(L101&lt;&gt;"",L101,TODAY())-J101))</f>
        <v/>
      </c>
      <c r="N101" s="7">
        <f>IF(A101="","",IF(B101="","ID validation manquant",IF(D101="","Date commentaire manquante",IF(AND(OR(K101="Ouverte",K101="En cours"),J101=""),"Échéance action manquante",IF(AND(K101="Clôturée",L101=""),"Date de clôture manquante",IF(AND(OR(K101="Ouverte",K101="En cours"),J101&lt;TODAY()),"Action en retard",IF(AND(L101&lt;&gt;"",D101&lt;&gt;"",L101&lt;D101),"Clôture antérieure au commentaire","")))))))</f>
        <v/>
      </c>
    </row>
    <row r="102">
      <c r="A102" s="15" t="n"/>
      <c r="B102" s="15" t="n"/>
      <c r="C102" s="15" t="n"/>
      <c r="D102" s="31" t="n"/>
      <c r="E102" s="15" t="n"/>
      <c r="F102" s="15" t="n"/>
      <c r="G102" s="15" t="n"/>
      <c r="H102" s="15" t="n"/>
      <c r="I102" s="15" t="n"/>
      <c r="J102" s="31" t="n"/>
      <c r="K102" s="15" t="n"/>
      <c r="L102" s="31" t="n"/>
      <c r="M102" s="21">
        <f>IF(OR(A102="",J102="",K102="Sans suite"),"",MAX(0,IF(L102&lt;&gt;"",L102,TODAY())-J102))</f>
        <v/>
      </c>
      <c r="N102" s="10">
        <f>IF(A102="","",IF(B102="","ID validation manquant",IF(D102="","Date commentaire manquante",IF(AND(OR(K102="Ouverte",K102="En cours"),J102=""),"Échéance action manquante",IF(AND(K102="Clôturée",L102=""),"Date de clôture manquante",IF(AND(OR(K102="Ouverte",K102="En cours"),J102&lt;TODAY()),"Action en retard",IF(AND(L102&lt;&gt;"",D102&lt;&gt;"",L102&lt;D102),"Clôture antérieure au commentaire","")))))))</f>
        <v/>
      </c>
    </row>
    <row r="103">
      <c r="A103" s="15" t="n"/>
      <c r="B103" s="15" t="n"/>
      <c r="C103" s="15" t="n"/>
      <c r="D103" s="31" t="n"/>
      <c r="E103" s="15" t="n"/>
      <c r="F103" s="15" t="n"/>
      <c r="G103" s="15" t="n"/>
      <c r="H103" s="15" t="n"/>
      <c r="I103" s="15" t="n"/>
      <c r="J103" s="31" t="n"/>
      <c r="K103" s="15" t="n"/>
      <c r="L103" s="31" t="n"/>
      <c r="M103" s="19">
        <f>IF(OR(A103="",J103="",K103="Sans suite"),"",MAX(0,IF(L103&lt;&gt;"",L103,TODAY())-J103))</f>
        <v/>
      </c>
      <c r="N103" s="7">
        <f>IF(A103="","",IF(B103="","ID validation manquant",IF(D103="","Date commentaire manquante",IF(AND(OR(K103="Ouverte",K103="En cours"),J103=""),"Échéance action manquante",IF(AND(K103="Clôturée",L103=""),"Date de clôture manquante",IF(AND(OR(K103="Ouverte",K103="En cours"),J103&lt;TODAY()),"Action en retard",IF(AND(L103&lt;&gt;"",D103&lt;&gt;"",L103&lt;D103),"Clôture antérieure au commentaire","")))))))</f>
        <v/>
      </c>
    </row>
    <row r="104">
      <c r="A104" s="15" t="n"/>
      <c r="B104" s="15" t="n"/>
      <c r="C104" s="15" t="n"/>
      <c r="D104" s="31" t="n"/>
      <c r="E104" s="15" t="n"/>
      <c r="F104" s="15" t="n"/>
      <c r="G104" s="15" t="n"/>
      <c r="H104" s="15" t="n"/>
      <c r="I104" s="15" t="n"/>
      <c r="J104" s="31" t="n"/>
      <c r="K104" s="15" t="n"/>
      <c r="L104" s="31" t="n"/>
      <c r="M104" s="21">
        <f>IF(OR(A104="",J104="",K104="Sans suite"),"",MAX(0,IF(L104&lt;&gt;"",L104,TODAY())-J104))</f>
        <v/>
      </c>
      <c r="N104" s="10">
        <f>IF(A104="","",IF(B104="","ID validation manquant",IF(D104="","Date commentaire manquante",IF(AND(OR(K104="Ouverte",K104="En cours"),J104=""),"Échéance action manquante",IF(AND(K104="Clôturée",L104=""),"Date de clôture manquante",IF(AND(OR(K104="Ouverte",K104="En cours"),J104&lt;TODAY()),"Action en retard",IF(AND(L104&lt;&gt;"",D104&lt;&gt;"",L104&lt;D104),"Clôture antérieure au commentaire","")))))))</f>
        <v/>
      </c>
    </row>
  </sheetData>
  <autoFilter ref="A4:N104"/>
  <mergeCells count="1">
    <mergeCell ref="A1:N1"/>
  </mergeCells>
  <conditionalFormatting sqref="N5:N104">
    <cfRule type="expression" priority="1" dxfId="0" stopIfTrue="1">
      <formula>$N5="Action en retard"</formula>
    </cfRule>
    <cfRule type="expression" priority="2" dxfId="1">
      <formula>$N5&lt;&gt;""</formula>
    </cfRule>
  </conditionalFormatting>
  <conditionalFormatting sqref="M5:M104">
    <cfRule type="expression" priority="3" dxfId="1">
      <formula>AND($A5&lt;&gt;"",$M5&gt;0)</formula>
    </cfRule>
  </conditionalFormatting>
  <conditionalFormatting sqref="K5:K104">
    <cfRule type="expression" priority="4" dxfId="2">
      <formula>$K5="Clôturée"</formula>
    </cfRule>
  </conditionalFormatting>
  <conditionalFormatting sqref="L5:L104">
    <cfRule type="expression" priority="5" dxfId="0">
      <formula>AND($L5&lt;&gt;"",$D5&lt;&gt;"",$L5&lt;$D5)</formula>
    </cfRule>
  </conditionalFormatting>
  <dataValidations count="6">
    <dataValidation sqref="B5:B104" showErrorMessage="1" showInputMessage="1" allowBlank="1" errorTitle="Identifiant inconnu" error="L'identifiant doit exister dans la feuille Validations." type="custom">
      <formula1>=OR(B5="",COUNTIF(INDIRECT("'Validations'!$A$5:$A$104"),B5)=1)</formula1>
    </dataValidation>
    <dataValidation sqref="E5:E104" showErrorMessage="1" showInputMessage="1" allowBlank="1" errorTitle="Valeur non admise" error="Choisissez une valeur dans la liste proposée." promptTitle="Liste de choix" prompt="Choisissez un auteur fictif." type="list">
      <formula1>=INDIRECT("'Paramètres'!$N$4:$N$8")</formula1>
    </dataValidation>
    <dataValidation sqref="F5:F104" showErrorMessage="1" showInputMessage="1" allowBlank="1" errorTitle="Valeur non admise" error="Choisissez une valeur dans la liste proposée." promptTitle="Liste de choix" prompt="Choisissez une nature de commentaire." type="list">
      <formula1>=INDIRECT("'Paramètres'!$L$4:$L$8")</formula1>
    </dataValidation>
    <dataValidation sqref="I5:I104" showErrorMessage="1" showInputMessage="1" allowBlank="1" errorTitle="Valeur non admise" error="Choisissez une valeur dans la liste proposée." promptTitle="Liste de choix" prompt="Choisissez un responsable fictif." type="list">
      <formula1>=INDIRECT("'Paramètres'!$N$4:$N$8")</formula1>
    </dataValidation>
    <dataValidation sqref="K5:K104" showErrorMessage="1" showInputMessage="1" allowBlank="1" errorTitle="Valeur non admise" error="Choisissez une valeur dans la liste proposée." promptTitle="Liste de choix" prompt="Choisissez un statut d'action." type="list">
      <formula1>=INDIRECT("'Paramètres'!$M$4:$M$7")</formula1>
    </dataValidation>
    <dataValidation sqref="D5:D104 J5:J104 L5:L104" showErrorMessage="1" showInputMessage="1" allowBlank="1" errorTitle="Date hors plage" error="La date doit rester comprise entre les limites des paramètres." type="date" operator="between">
      <formula1>=INDIRECT("'Paramètres'!$B$7")</formula1>
      <formula2>=INDIRECT("'Paramètres'!$B$8")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A84F2A"/>
    <outlinePr summaryBelow="1" summaryRight="1"/>
    <pageSetUpPr/>
  </sheetPr>
  <dimension ref="A1:P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2" customWidth="1" min="3" max="3"/>
    <col width="43" customWidth="1" min="4" max="4"/>
    <col width="3" customWidth="1" min="5" max="5"/>
    <col width="22" customWidth="1" min="6" max="6"/>
    <col width="27" customWidth="1" min="7" max="7"/>
    <col width="16" customWidth="1" min="8" max="8"/>
    <col width="3" customWidth="1" min="9" max="9"/>
    <col width="27" customWidth="1" min="10" max="10"/>
    <col width="28" customWidth="1" min="11" max="11"/>
    <col width="28" customWidth="1" min="12" max="12"/>
    <col width="19" customWidth="1" min="13" max="13"/>
    <col width="22" customWidth="1" min="14" max="14"/>
    <col width="34" customWidth="1" min="15" max="15"/>
    <col width="38" customWidth="1" min="16" max="16"/>
  </cols>
  <sheetData>
    <row r="1" ht="28" customHeight="1">
      <c r="A1" s="1" t="inlineStr">
        <is>
          <t>Paramètres du suivi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3" t="n"/>
    </row>
    <row r="2" ht="32" customHeight="1">
      <c r="A2" s="3" t="inlineStr">
        <is>
          <t>Modifier uniquement les hypothèses et listes utiles au pilotage interne.</t>
        </is>
      </c>
    </row>
    <row r="3">
      <c r="A3" s="4" t="inlineStr">
        <is>
          <t>Paramètre</t>
        </is>
      </c>
      <c r="B3" s="4" t="inlineStr">
        <is>
          <t>Valeur</t>
        </is>
      </c>
      <c r="C3" s="4" t="inlineStr">
        <is>
          <t>Unité</t>
        </is>
      </c>
      <c r="D3" s="4" t="inlineStr">
        <is>
          <t>Utilisation</t>
        </is>
      </c>
      <c r="F3" s="4" t="inlineStr">
        <is>
          <t>Statuts validation</t>
        </is>
      </c>
      <c r="G3" s="4" t="inlineStr">
        <is>
          <t>Types de document</t>
        </is>
      </c>
      <c r="H3" s="4" t="inlineStr">
        <is>
          <t>Délai cible (j)</t>
        </is>
      </c>
      <c r="J3" s="4" t="inlineStr">
        <is>
          <t>Lots</t>
        </is>
      </c>
      <c r="K3" s="4" t="inlineStr">
        <is>
          <t>Avis internes</t>
        </is>
      </c>
      <c r="L3" s="4" t="inlineStr">
        <is>
          <t>Natures de commentaire</t>
        </is>
      </c>
      <c r="M3" s="4" t="inlineStr">
        <is>
          <t>Statuts action</t>
        </is>
      </c>
      <c r="N3" s="4" t="inlineStr">
        <is>
          <t>Responsables fictifs</t>
        </is>
      </c>
      <c r="O3" s="4" t="inlineStr">
        <is>
          <t>Sociétés fictives</t>
        </is>
      </c>
      <c r="P3" s="4" t="inlineStr">
        <is>
          <t>Chantiers fictifs</t>
        </is>
      </c>
    </row>
    <row r="4">
      <c r="A4" s="10" t="inlineStr">
        <is>
          <t>Délai par défaut</t>
        </is>
      </c>
      <c r="B4" s="15" t="n">
        <v>10</v>
      </c>
      <c r="C4" s="10" t="inlineStr">
        <is>
          <t>jours</t>
        </is>
      </c>
      <c r="D4" s="10" t="inlineStr">
        <is>
          <t>Calcul de l'échéance si le type n'est pas trouvé</t>
        </is>
      </c>
      <c r="F4" s="15" t="inlineStr">
        <is>
          <t>À préparer</t>
        </is>
      </c>
      <c r="G4" s="15" t="inlineStr">
        <is>
          <t>Plan</t>
        </is>
      </c>
      <c r="H4" s="15" t="n">
        <v>7</v>
      </c>
      <c r="J4" s="15" t="inlineStr">
        <is>
          <t>Installation de chantier</t>
        </is>
      </c>
      <c r="K4" s="15" t="inlineStr">
        <is>
          <t>Sans objet</t>
        </is>
      </c>
      <c r="L4" s="15" t="inlineStr">
        <is>
          <t>Observation</t>
        </is>
      </c>
      <c r="M4" s="15" t="inlineStr">
        <is>
          <t>Ouverte</t>
        </is>
      </c>
      <c r="N4" s="15" t="inlineStr">
        <is>
          <t>Camille Exemple</t>
        </is>
      </c>
      <c r="O4" s="15" t="inlineStr">
        <is>
          <t>Bâtirêve Démo SAS (fictive)</t>
        </is>
      </c>
      <c r="P4" s="15" t="inlineStr">
        <is>
          <t>Opération Aurore Démonstration (fictive)</t>
        </is>
      </c>
    </row>
    <row r="5">
      <c r="A5" s="7" t="inlineStr">
        <is>
          <t>Seuil d'échéance proche</t>
        </is>
      </c>
      <c r="B5" s="15" t="n">
        <v>7</v>
      </c>
      <c r="C5" s="7" t="inlineStr">
        <is>
          <t>jours</t>
        </is>
      </c>
      <c r="D5" s="7" t="inlineStr">
        <is>
          <t>Alerte de charge à court terme</t>
        </is>
      </c>
      <c r="F5" s="15" t="inlineStr">
        <is>
          <t>Soumis</t>
        </is>
      </c>
      <c r="G5" s="15" t="inlineStr">
        <is>
          <t>Note de calcul</t>
        </is>
      </c>
      <c r="H5" s="15" t="n">
        <v>10</v>
      </c>
      <c r="J5" s="15" t="inlineStr">
        <is>
          <t>Gros œuvre</t>
        </is>
      </c>
      <c r="K5" s="15" t="inlineStr">
        <is>
          <t>Favorable</t>
        </is>
      </c>
      <c r="L5" s="15" t="inlineStr">
        <is>
          <t>Demande de correction</t>
        </is>
      </c>
      <c r="M5" s="15" t="inlineStr">
        <is>
          <t>En cours</t>
        </is>
      </c>
      <c r="N5" s="15" t="inlineStr">
        <is>
          <t>Nora Fictive</t>
        </is>
      </c>
      <c r="O5" s="15" t="inlineStr">
        <is>
          <t>Hexa-Test Travaux SAS (fictive)</t>
        </is>
      </c>
      <c r="P5" s="15" t="inlineStr">
        <is>
          <t>Résidence Épure Fictive</t>
        </is>
      </c>
    </row>
    <row r="6">
      <c r="A6" s="10" t="inlineStr">
        <is>
          <t>Seuil de montant à surveiller</t>
        </is>
      </c>
      <c r="B6" s="33" t="n">
        <v>50000</v>
      </c>
      <c r="C6" s="10" t="inlineStr">
        <is>
          <t>€</t>
        </is>
      </c>
      <c r="D6" s="10" t="inlineStr">
        <is>
          <t>Repérage interne des montants significatifs</t>
        </is>
      </c>
      <c r="F6" s="15" t="inlineStr">
        <is>
          <t>En revue</t>
        </is>
      </c>
      <c r="G6" s="15" t="inlineStr">
        <is>
          <t>Fiche technique</t>
        </is>
      </c>
      <c r="H6" s="15" t="n">
        <v>7</v>
      </c>
      <c r="J6" s="15" t="inlineStr">
        <is>
          <t>Façades</t>
        </is>
      </c>
      <c r="K6" s="15" t="inlineStr">
        <is>
          <t>Favorable avec réserves</t>
        </is>
      </c>
      <c r="L6" s="15" t="inlineStr">
        <is>
          <t>Question</t>
        </is>
      </c>
      <c r="M6" s="15" t="inlineStr">
        <is>
          <t>Clôturée</t>
        </is>
      </c>
      <c r="N6" s="15" t="inlineStr">
        <is>
          <t>Luc Démo</t>
        </is>
      </c>
      <c r="O6" s="15" t="inlineStr">
        <is>
          <t>Atelier Mirage SARL (fictive)</t>
        </is>
      </c>
      <c r="P6" s="15" t="inlineStr">
        <is>
          <t>Atelier Horizon Test</t>
        </is>
      </c>
    </row>
    <row r="7">
      <c r="A7" s="7" t="inlineStr">
        <is>
          <t>Date minimale de saisie</t>
        </is>
      </c>
      <c r="B7" s="31" t="n">
        <v>45292</v>
      </c>
      <c r="C7" s="7" t="inlineStr">
        <is>
          <t>date</t>
        </is>
      </c>
      <c r="D7" s="7" t="inlineStr">
        <is>
          <t>Contrôle des dates saisies</t>
        </is>
      </c>
      <c r="F7" s="15" t="inlineStr">
        <is>
          <t>À corriger</t>
        </is>
      </c>
      <c r="G7" s="15" t="inlineStr">
        <is>
          <t>Échantillon</t>
        </is>
      </c>
      <c r="H7" s="15" t="n">
        <v>5</v>
      </c>
      <c r="J7" s="15" t="inlineStr">
        <is>
          <t>Étanchéité</t>
        </is>
      </c>
      <c r="K7" s="15" t="inlineStr">
        <is>
          <t>Défavorable</t>
        </is>
      </c>
      <c r="L7" s="15" t="inlineStr">
        <is>
          <t>Réserve interne</t>
        </is>
      </c>
      <c r="M7" s="15" t="inlineStr">
        <is>
          <t>Sans suite</t>
        </is>
      </c>
      <c r="N7" s="15" t="inlineStr">
        <is>
          <t>Inès Modèle</t>
        </is>
      </c>
      <c r="O7" s="15" t="inlineStr">
        <is>
          <t>Épure Prototype SAS (fictive)</t>
        </is>
      </c>
    </row>
    <row r="8">
      <c r="A8" s="10" t="inlineStr">
        <is>
          <t>Date maximale de saisie</t>
        </is>
      </c>
      <c r="B8" s="31" t="n">
        <v>47848</v>
      </c>
      <c r="C8" s="10" t="inlineStr">
        <is>
          <t>date</t>
        </is>
      </c>
      <c r="D8" s="10" t="inlineStr">
        <is>
          <t>Contrôle des dates saisies</t>
        </is>
      </c>
      <c r="F8" s="15" t="inlineStr">
        <is>
          <t>Validé en interne</t>
        </is>
      </c>
      <c r="G8" s="15" t="inlineStr">
        <is>
          <t>Dossier de fin de travaux</t>
        </is>
      </c>
      <c r="H8" s="15" t="n">
        <v>15</v>
      </c>
      <c r="J8" s="15" t="inlineStr">
        <is>
          <t>Électricité</t>
        </is>
      </c>
      <c r="L8" s="15" t="inlineStr">
        <is>
          <t>Information</t>
        </is>
      </c>
      <c r="N8" s="15" t="inlineStr">
        <is>
          <t>Hugo Test</t>
        </is>
      </c>
    </row>
    <row r="9">
      <c r="F9" s="15" t="inlineStr">
        <is>
          <t>Annulé</t>
        </is>
      </c>
      <c r="J9" s="15" t="inlineStr">
        <is>
          <t>Plomberie</t>
        </is>
      </c>
    </row>
    <row r="10">
      <c r="J10" s="15" t="inlineStr">
        <is>
          <t>Finitions</t>
        </is>
      </c>
    </row>
  </sheetData>
  <autoFilter ref="A3:D8"/>
  <mergeCells count="1">
    <mergeCell ref="A1:P1"/>
  </mergeCells>
  <conditionalFormatting sqref="B7:B8">
    <cfRule type="expression" priority="1" dxfId="0" stopIfTrue="1">
      <formula>$B$7&gt;$B$8</formula>
    </cfRule>
  </conditionalFormatting>
  <dataValidations count="2">
    <dataValidation sqref="B4:B6 H4:H8" showErrorMessage="1" showInputMessage="1" allowBlank="0" errorTitle="Valeur incorrecte" error="Saisissez une valeur numérique supérieure ou égale à zéro." type="decimal" operator="greaterThanOrEqual">
      <formula1>0</formula1>
    </dataValidation>
    <dataValidation sqref="B7:B8" showErrorMessage="1" showInputMessage="1" allowBlank="0" errorTitle="Date incorrecte" error="Saisissez une date comprise dans la plage de contrôle." type="date" operator="between">
      <formula1>DATE(2021,1,1)</formula1>
      <formula2>DATE(2036,12,31)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9CED2"/>
    <outlinePr summaryBelow="1" summaryRight="1"/>
    <pageSetUpPr/>
  </sheetPr>
  <dimension ref="A1:H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Instructions d'utilisation</t>
        </is>
      </c>
      <c r="B1" s="22" t="n"/>
      <c r="C1" s="22" t="n"/>
      <c r="D1" s="22" t="n"/>
      <c r="E1" s="22" t="n"/>
      <c r="F1" s="22" t="n"/>
      <c r="G1" s="22" t="n"/>
      <c r="H1" s="23" t="n"/>
    </row>
    <row r="2" ht="32" customHeight="1">
      <c r="A2" s="3" t="inlineStr">
        <is>
          <t>Aide courte pour maintenir un suivi interne cohérent et modifiable.</t>
        </is>
      </c>
    </row>
    <row r="3">
      <c r="A3" s="4" t="inlineStr">
        <is>
          <t>Étape</t>
        </is>
      </c>
      <c r="B3" s="4" t="inlineStr">
        <is>
          <t>Consigne</t>
        </is>
      </c>
    </row>
    <row r="4" ht="34" customHeight="1">
      <c r="A4" s="10" t="inlineStr">
        <is>
          <t>1. Paramétrer</t>
        </is>
      </c>
      <c r="B4" s="10" t="inlineStr">
        <is>
          <t>Vérifier les délais, le seuil d'échéance proche, le seuil de montant et les listes dans Paramètres.</t>
        </is>
      </c>
    </row>
    <row r="5" ht="34" customHeight="1">
      <c r="A5" s="7" t="inlineStr">
        <is>
          <t>2. Enregistrer</t>
        </is>
      </c>
      <c r="B5" s="7" t="inlineStr">
        <is>
          <t>Créer une ligne par élément soumis dans Validations. Les personnes, sociétés et chantiers d'exemple sont fictifs.</t>
        </is>
      </c>
    </row>
    <row r="6" ht="34" customHeight="1">
      <c r="A6" s="10" t="inlineStr">
        <is>
          <t>3. Commenter</t>
        </is>
      </c>
      <c r="B6" s="10" t="inlineStr">
        <is>
          <t>Rattacher chaque commentaire à un ID de validation existant et préciser l'action, son échéance et son statut.</t>
        </is>
      </c>
    </row>
    <row r="7" ht="34" customHeight="1">
      <c r="A7" s="7" t="inlineStr">
        <is>
          <t>4. Piloter</t>
        </is>
      </c>
      <c r="B7" s="7" t="inlineStr">
        <is>
          <t>Choisir la période dans Synthèse puis consulter les retards, données manquantes, actions ouvertes et montants associés.</t>
        </is>
      </c>
    </row>
    <row r="8" ht="34" customHeight="1">
      <c r="A8" s="10" t="inlineStr">
        <is>
          <t>5. Actualiser</t>
        </is>
      </c>
      <c r="B8" s="10" t="inlineStr">
        <is>
          <t>Laisser Excel recalculer les formules à l'ouverture ; aucune synchronisation en temps réel n'est réalisée.</t>
        </is>
      </c>
    </row>
    <row r="9"/>
    <row r="10">
      <c r="A10" s="4" t="inlineStr">
        <is>
          <t>Contrôle</t>
        </is>
      </c>
      <c r="B10" s="4" t="inlineStr">
        <is>
          <t>Description</t>
        </is>
      </c>
    </row>
    <row r="11" ht="38" customHeight="1">
      <c r="A11" s="7" t="inlineStr">
        <is>
          <t>Plages préparées</t>
        </is>
      </c>
      <c r="B11" s="7" t="inlineStr">
        <is>
          <t>Les feuilles Validations et Commentaires sont utilisables des lignes 5 à 104, soit 100 lignes chacune.</t>
        </is>
      </c>
    </row>
    <row r="12" ht="38" customHeight="1">
      <c r="A12" s="10" t="inlineStr">
        <is>
          <t>Formules</t>
        </is>
      </c>
      <c r="B12" s="10" t="inlineStr">
        <is>
          <t>Les calculs sont présents sur la première ligne 5, les lignes médianes 54 et 55, et la dernière ligne 104. Une ligne sans identifiant reste visuellement vide.</t>
        </is>
      </c>
    </row>
    <row r="13" ht="38" customHeight="1">
      <c r="A13" s="7" t="inlineStr">
        <is>
          <t>Cellules jaunes</t>
        </is>
      </c>
      <c r="B13" s="7" t="inlineStr">
        <is>
          <t>Elles correspondent aux données ou hypothèses modifiables. Les colonnes calculées ne nécessitent pas de saisie.</t>
        </is>
      </c>
    </row>
    <row r="14" ht="38" customHeight="1">
      <c r="A14" s="10" t="inlineStr">
        <is>
          <t>Portée</t>
        </is>
      </c>
      <c r="B14" s="10" t="inlineStr">
        <is>
          <t>Ce classeur organise des validations internes de projet. Il ne constitue ni une certification, ni un document officiel, ni une garantie de conformité.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Organisation fictive de démonstration</dc:creator>
  <dc:title xmlns:dc="http://purl.org/dc/elements/1.1/">Suivi des validations techniques de chantier</dc:title>
  <dc:subject xmlns:dc="http://purl.org/dc/elements/1.1/">Pilotage interne des revues et validations techniques</dc:subject>
  <dcterms:created xmlns:dcterms="http://purl.org/dc/terms/" xmlns:xsi="http://www.w3.org/2001/XMLSchema-instance" xsi:type="dcterms:W3CDTF">2026-09-07T05:09:02Z</dcterms:created>
  <dcterms:modified xmlns:dcterms="http://purl.org/dc/terms/" xmlns:xsi="http://www.w3.org/2001/XMLSchema-instance" xsi:type="dcterms:W3CDTF">2026-09-07T05:09:02Z</dcterms:modified>
</cp:coreProperties>
</file>